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rederi.sharepoint.com/Docs/Arbeidsgiver/TARIFF/Hyretabeller/RIGG/2024/"/>
    </mc:Choice>
  </mc:AlternateContent>
  <xr:revisionPtr revIDLastSave="265" documentId="8_{96F06F06-9437-4F76-ADCF-069E6054A562}" xr6:coauthVersionLast="47" xr6:coauthVersionMax="47" xr10:uidLastSave="{F902D5FB-1E94-4F61-AB52-BF66DF8A1F2B}"/>
  <bookViews>
    <workbookView xWindow="-38510" yWindow="-7680" windowWidth="38620" windowHeight="21100" xr2:uid="{00000000-000D-0000-FFFF-FFFF00000000}"/>
  </bookViews>
  <sheets>
    <sheet name="Forsider etc - Styrke" sheetId="1" r:id="rId1"/>
    <sheet name="2-4" sheetId="2" r:id="rId2"/>
    <sheet name="eng 2-4" sheetId="3" r:id="rId3"/>
    <sheet name="Øvrige satser - Styrke" sheetId="4" r:id="rId4"/>
    <sheet name="2015" sheetId="5" state="hidden" r:id="rId5"/>
    <sheet name="2016" sheetId="6" state="hidden" r:id="rId6"/>
  </sheets>
  <definedNames>
    <definedName name="Print_Area" localSheetId="1">'2-4'!$A$1:$J$58</definedName>
    <definedName name="Print_Area" localSheetId="2">'eng 2-4'!$A$1:$J$58</definedName>
    <definedName name="Print_Area" localSheetId="0">'Forsider etc - Styrke'!$A$2:$G$72</definedName>
    <definedName name="Print_Area" localSheetId="3">'Øvrige satser - Styrke'!$A$1:$G$101</definedName>
    <definedName name="Print_Titles" localSheetId="1">'2-4'!$3:$4</definedName>
    <definedName name="Print_Titles" localSheetId="2">'eng 2-4'!$3:$4</definedName>
    <definedName name="_xlnm.Print_Area" localSheetId="1">'2-4'!$A$1:$T$57</definedName>
    <definedName name="_xlnm.Print_Area" localSheetId="0">'Forsider etc - Styrke'!$A$1:$G$73</definedName>
    <definedName name="Z_B7BC6832_7846_4005_A67A_9CE20787EEB3_.wvu.Cols" localSheetId="1" hidden="1">'2-4'!$K:$S</definedName>
    <definedName name="Z_B7BC6832_7846_4005_A67A_9CE20787EEB3_.wvu.PrintArea" localSheetId="0" hidden="1">'Forsider etc - Styrke'!$A$1:$G$69</definedName>
  </definedNames>
  <calcPr calcId="191028"/>
  <customWorkbookViews>
    <customWorkbookView name="Kristine Godal Mohr - Personlig visning" guid="{B7BC6832-7846-4005-A67A-9CE20787EEB3}" mergeInterval="0" personalView="1" maximized="1" xWindow="-14" yWindow="-14" windowWidth="5788" windowHeight="3178" activeSheetId="4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R51" i="2" l="1"/>
  <c r="Q51" i="2"/>
  <c r="P51" i="2"/>
  <c r="O51" i="2"/>
  <c r="N51" i="2"/>
  <c r="M51" i="2"/>
  <c r="L51" i="2"/>
  <c r="R42" i="2"/>
  <c r="Q42" i="2"/>
  <c r="P42" i="2"/>
  <c r="O42" i="2"/>
  <c r="N42" i="2"/>
  <c r="M42" i="2"/>
  <c r="L42" i="2"/>
  <c r="R33" i="2"/>
  <c r="Q33" i="2"/>
  <c r="P33" i="2"/>
  <c r="O33" i="2"/>
  <c r="N33" i="2"/>
  <c r="M33" i="2"/>
  <c r="L33" i="2"/>
  <c r="R24" i="2"/>
  <c r="Q24" i="2"/>
  <c r="P24" i="2"/>
  <c r="O24" i="2"/>
  <c r="N24" i="2"/>
  <c r="M24" i="2"/>
  <c r="L24" i="2"/>
  <c r="R53" i="2"/>
  <c r="R54" i="2" s="1"/>
  <c r="Q53" i="2"/>
  <c r="Q54" i="2" s="1"/>
  <c r="P53" i="2"/>
  <c r="P54" i="2" s="1"/>
  <c r="O53" i="2"/>
  <c r="O54" i="2" s="1"/>
  <c r="N53" i="2"/>
  <c r="N54" i="2" s="1"/>
  <c r="M53" i="2"/>
  <c r="M54" i="2" s="1"/>
  <c r="L53" i="2"/>
  <c r="L54" i="2" s="1"/>
  <c r="R44" i="2"/>
  <c r="R45" i="2" s="1"/>
  <c r="Q44" i="2"/>
  <c r="Q45" i="2" s="1"/>
  <c r="P44" i="2"/>
  <c r="P45" i="2" s="1"/>
  <c r="O44" i="2"/>
  <c r="O45" i="2" s="1"/>
  <c r="N44" i="2"/>
  <c r="N45" i="2" s="1"/>
  <c r="M44" i="2"/>
  <c r="M45" i="2" s="1"/>
  <c r="L44" i="2"/>
  <c r="L45" i="2" s="1"/>
  <c r="S45" i="2"/>
  <c r="M35" i="2"/>
  <c r="M36" i="2" s="1"/>
  <c r="N35" i="2"/>
  <c r="N36" i="2" s="1"/>
  <c r="O35" i="2"/>
  <c r="O36" i="2" s="1"/>
  <c r="P35" i="2"/>
  <c r="P36" i="2" s="1"/>
  <c r="Q35" i="2"/>
  <c r="Q36" i="2" s="1"/>
  <c r="R35" i="2"/>
  <c r="R36" i="2" s="1"/>
  <c r="L35" i="2"/>
  <c r="L36" i="2" s="1"/>
  <c r="M26" i="2"/>
  <c r="M27" i="2" s="1"/>
  <c r="N26" i="2"/>
  <c r="N27" i="2" s="1"/>
  <c r="O26" i="2"/>
  <c r="O27" i="2" s="1"/>
  <c r="P26" i="2"/>
  <c r="P27" i="2" s="1"/>
  <c r="Q26" i="2"/>
  <c r="R26" i="2"/>
  <c r="R27" i="2" s="1"/>
  <c r="Q27" i="2"/>
  <c r="L26" i="2"/>
  <c r="L27" i="2" s="1"/>
  <c r="S17" i="2"/>
  <c r="S18" i="2"/>
  <c r="F27" i="1" l="1"/>
  <c r="F33" i="1" l="1"/>
  <c r="F31" i="1"/>
  <c r="F30" i="5" l="1"/>
  <c r="F31" i="5"/>
  <c r="E31" i="5"/>
  <c r="E30" i="5"/>
  <c r="J50" i="6"/>
  <c r="I50" i="6"/>
  <c r="H50" i="6"/>
  <c r="G50" i="6"/>
  <c r="F50" i="6"/>
  <c r="E50" i="6"/>
  <c r="D50" i="6"/>
  <c r="J41" i="6"/>
  <c r="I41" i="6"/>
  <c r="H41" i="6"/>
  <c r="G41" i="6"/>
  <c r="F41" i="6"/>
  <c r="E41" i="6"/>
  <c r="D41" i="6"/>
  <c r="J32" i="6"/>
  <c r="I32" i="6"/>
  <c r="H32" i="6"/>
  <c r="G32" i="6"/>
  <c r="F32" i="6"/>
  <c r="E32" i="6"/>
  <c r="D32" i="6"/>
  <c r="J23" i="6"/>
  <c r="I23" i="6"/>
  <c r="H23" i="6"/>
  <c r="G23" i="6"/>
  <c r="F23" i="6"/>
  <c r="E23" i="6"/>
  <c r="D23" i="6"/>
  <c r="J14" i="6"/>
  <c r="I14" i="6"/>
  <c r="H14" i="6"/>
  <c r="G14" i="6"/>
  <c r="F14" i="6"/>
  <c r="E14" i="6"/>
  <c r="D14" i="6"/>
  <c r="J5" i="6"/>
  <c r="I5" i="6"/>
  <c r="H5" i="6"/>
  <c r="G5" i="6"/>
  <c r="F5" i="6"/>
  <c r="E5" i="6"/>
  <c r="D5" i="6"/>
  <c r="L4" i="6"/>
  <c r="H18" i="5"/>
  <c r="H15" i="5"/>
  <c r="H11" i="5"/>
  <c r="H7" i="5"/>
  <c r="G7" i="5"/>
  <c r="F7" i="5"/>
  <c r="E7" i="5"/>
  <c r="D7" i="5"/>
  <c r="C7" i="5"/>
  <c r="B7" i="5"/>
  <c r="M24" i="6"/>
  <c r="E51" i="3" l="1"/>
  <c r="F51" i="3"/>
  <c r="G51" i="3"/>
  <c r="H51" i="3"/>
  <c r="I51" i="3"/>
  <c r="J51" i="3"/>
  <c r="D51" i="3"/>
  <c r="E42" i="3"/>
  <c r="F42" i="3"/>
  <c r="G42" i="3"/>
  <c r="H42" i="3"/>
  <c r="I42" i="3"/>
  <c r="J42" i="3"/>
  <c r="D42" i="3"/>
  <c r="E33" i="3"/>
  <c r="F33" i="3"/>
  <c r="G33" i="3"/>
  <c r="H33" i="3"/>
  <c r="I33" i="3"/>
  <c r="J33" i="3"/>
  <c r="D33" i="3"/>
  <c r="E24" i="3"/>
  <c r="F24" i="3"/>
  <c r="G24" i="3"/>
  <c r="H24" i="3"/>
  <c r="I24" i="3"/>
  <c r="J24" i="3"/>
  <c r="D24" i="3"/>
  <c r="E61" i="1" l="1"/>
  <c r="F36" i="5"/>
  <c r="F34" i="5"/>
  <c r="E36" i="5"/>
  <c r="E34" i="5"/>
  <c r="F25" i="5"/>
  <c r="E25" i="5"/>
  <c r="D25" i="5"/>
  <c r="C25" i="5"/>
  <c r="B25" i="5"/>
  <c r="D21" i="5"/>
  <c r="C21" i="5"/>
  <c r="B21" i="5"/>
  <c r="B18" i="5"/>
  <c r="H25" i="5"/>
  <c r="G25" i="5"/>
  <c r="H21" i="5"/>
  <c r="G21" i="5"/>
  <c r="F21" i="5"/>
  <c r="E21" i="5"/>
  <c r="G18" i="5"/>
  <c r="F18" i="5"/>
  <c r="E18" i="5"/>
  <c r="D18" i="5"/>
  <c r="C18" i="5"/>
  <c r="G15" i="5"/>
  <c r="F15" i="5"/>
  <c r="E15" i="5"/>
  <c r="D15" i="5"/>
  <c r="C15" i="5"/>
  <c r="B15" i="5"/>
  <c r="G11" i="5"/>
  <c r="F11" i="5"/>
  <c r="E11" i="5"/>
  <c r="D11" i="5"/>
  <c r="C11" i="5"/>
  <c r="B11" i="5"/>
  <c r="J39" i="3" l="1"/>
  <c r="J38" i="3"/>
  <c r="J37" i="3"/>
  <c r="J36" i="3"/>
  <c r="J35" i="3"/>
  <c r="J32" i="3"/>
  <c r="J34" i="3" s="1"/>
  <c r="E69" i="1" l="1"/>
  <c r="E67" i="1"/>
  <c r="E62" i="1"/>
  <c r="G57" i="3" l="1"/>
  <c r="F56" i="3"/>
  <c r="E55" i="3"/>
  <c r="D54" i="3"/>
  <c r="I47" i="3"/>
  <c r="H46" i="3"/>
  <c r="G45" i="3"/>
  <c r="F44" i="3"/>
  <c r="E41" i="3"/>
  <c r="E43" i="3" s="1"/>
  <c r="D41" i="3"/>
  <c r="D43" i="3" s="1"/>
  <c r="I35" i="3"/>
  <c r="H32" i="3"/>
  <c r="H34" i="3" s="1"/>
  <c r="G32" i="3"/>
  <c r="G34" i="3" s="1"/>
  <c r="F32" i="3"/>
  <c r="F34" i="3" s="1"/>
  <c r="E39" i="3"/>
  <c r="D38" i="3"/>
  <c r="H30" i="3"/>
  <c r="G29" i="3"/>
  <c r="F28" i="3"/>
  <c r="E27" i="3"/>
  <c r="D26" i="3"/>
  <c r="I54" i="2"/>
  <c r="F69" i="1"/>
  <c r="F67" i="1"/>
  <c r="F61" i="1"/>
  <c r="H50" i="2"/>
  <c r="H52" i="2" s="1"/>
  <c r="E32" i="2"/>
  <c r="E34" i="2" s="1"/>
  <c r="F32" i="2"/>
  <c r="F34" i="2" s="1"/>
  <c r="E30" i="2"/>
  <c r="F29" i="2"/>
  <c r="G27" i="2"/>
  <c r="H29" i="2"/>
  <c r="J29" i="2"/>
  <c r="J57" i="2"/>
  <c r="H57" i="2"/>
  <c r="G57" i="2"/>
  <c r="F57" i="2"/>
  <c r="E57" i="2"/>
  <c r="D57" i="2"/>
  <c r="J56" i="2"/>
  <c r="H56" i="2"/>
  <c r="G56" i="2"/>
  <c r="F56" i="2"/>
  <c r="E56" i="2"/>
  <c r="D56" i="2"/>
  <c r="J55" i="2"/>
  <c r="H55" i="2"/>
  <c r="G55" i="2"/>
  <c r="F55" i="2"/>
  <c r="E55" i="2"/>
  <c r="D55" i="2"/>
  <c r="J54" i="2"/>
  <c r="G54" i="2"/>
  <c r="F54" i="2"/>
  <c r="E54" i="2"/>
  <c r="D54" i="2"/>
  <c r="J53" i="2"/>
  <c r="H53" i="2"/>
  <c r="G53" i="2"/>
  <c r="F53" i="2"/>
  <c r="E53" i="2"/>
  <c r="D53" i="2"/>
  <c r="J50" i="2"/>
  <c r="J52" i="2" s="1"/>
  <c r="I50" i="2"/>
  <c r="I52" i="2" s="1"/>
  <c r="G50" i="2"/>
  <c r="G52" i="2" s="1"/>
  <c r="F50" i="2"/>
  <c r="F52" i="2" s="1"/>
  <c r="E50" i="2"/>
  <c r="E52" i="2" s="1"/>
  <c r="D50" i="2"/>
  <c r="D52" i="2" s="1"/>
  <c r="J48" i="2"/>
  <c r="I48" i="2"/>
  <c r="H48" i="2"/>
  <c r="G48" i="2"/>
  <c r="F48" i="2"/>
  <c r="E48" i="2"/>
  <c r="D48" i="2"/>
  <c r="J47" i="2"/>
  <c r="I47" i="2"/>
  <c r="H47" i="2"/>
  <c r="G47" i="2"/>
  <c r="F47" i="2"/>
  <c r="E47" i="2"/>
  <c r="D47" i="2"/>
  <c r="J46" i="2"/>
  <c r="I46" i="2"/>
  <c r="H46" i="2"/>
  <c r="G46" i="2"/>
  <c r="F46" i="2"/>
  <c r="E46" i="2"/>
  <c r="D46" i="2"/>
  <c r="I45" i="2"/>
  <c r="H45" i="2"/>
  <c r="G45" i="2"/>
  <c r="F45" i="2"/>
  <c r="E45" i="2"/>
  <c r="D45" i="2"/>
  <c r="I44" i="2"/>
  <c r="H44" i="2"/>
  <c r="G44" i="2"/>
  <c r="F44" i="2"/>
  <c r="E44" i="2"/>
  <c r="D44" i="2"/>
  <c r="I41" i="2"/>
  <c r="I43" i="2" s="1"/>
  <c r="H41" i="2"/>
  <c r="H43" i="2" s="1"/>
  <c r="G41" i="2"/>
  <c r="G43" i="2" s="1"/>
  <c r="F41" i="2"/>
  <c r="F43" i="2" s="1"/>
  <c r="E41" i="2"/>
  <c r="E43" i="2" s="1"/>
  <c r="D41" i="2"/>
  <c r="D43" i="2" s="1"/>
  <c r="J39" i="2"/>
  <c r="I39" i="2"/>
  <c r="H39" i="2"/>
  <c r="G39" i="2"/>
  <c r="F39" i="2"/>
  <c r="E39" i="2"/>
  <c r="D39" i="2"/>
  <c r="J38" i="2"/>
  <c r="I38" i="2"/>
  <c r="H38" i="2"/>
  <c r="G38" i="2"/>
  <c r="D38" i="2"/>
  <c r="J37" i="2"/>
  <c r="I37" i="2"/>
  <c r="H37" i="2"/>
  <c r="G37" i="2"/>
  <c r="D37" i="2"/>
  <c r="J36" i="2"/>
  <c r="I36" i="2"/>
  <c r="H36" i="2"/>
  <c r="G36" i="2"/>
  <c r="D36" i="2"/>
  <c r="J35" i="2"/>
  <c r="I35" i="2"/>
  <c r="H35" i="2"/>
  <c r="G35" i="2"/>
  <c r="D35" i="2"/>
  <c r="J32" i="2"/>
  <c r="J34" i="2" s="1"/>
  <c r="I32" i="2"/>
  <c r="I34" i="2" s="1"/>
  <c r="H32" i="2"/>
  <c r="H34" i="2" s="1"/>
  <c r="G32" i="2"/>
  <c r="G34" i="2" s="1"/>
  <c r="D32" i="2"/>
  <c r="D34" i="2" s="1"/>
  <c r="J30" i="2"/>
  <c r="I30" i="2"/>
  <c r="H30" i="2"/>
  <c r="G30" i="2"/>
  <c r="D30" i="2"/>
  <c r="I29" i="2"/>
  <c r="D29" i="2"/>
  <c r="J28" i="2"/>
  <c r="I28" i="2"/>
  <c r="H28" i="2"/>
  <c r="D28" i="2"/>
  <c r="J27" i="2"/>
  <c r="I27" i="2"/>
  <c r="H27" i="2"/>
  <c r="D27" i="2"/>
  <c r="J26" i="2"/>
  <c r="I26" i="2"/>
  <c r="H26" i="2"/>
  <c r="G26" i="2"/>
  <c r="D26" i="2"/>
  <c r="J23" i="2"/>
  <c r="J25" i="2" s="1"/>
  <c r="I23" i="2"/>
  <c r="I25" i="2" s="1"/>
  <c r="H23" i="2"/>
  <c r="H25" i="2" s="1"/>
  <c r="D23" i="2"/>
  <c r="D25" i="2" s="1"/>
  <c r="J57" i="3"/>
  <c r="I57" i="3"/>
  <c r="H57" i="3"/>
  <c r="J56" i="3"/>
  <c r="I56" i="3"/>
  <c r="H56" i="3"/>
  <c r="G56" i="3"/>
  <c r="J55" i="3"/>
  <c r="I55" i="3"/>
  <c r="H55" i="3"/>
  <c r="G55" i="3"/>
  <c r="F55" i="3"/>
  <c r="J54" i="3"/>
  <c r="I54" i="3"/>
  <c r="H54" i="3"/>
  <c r="G54" i="3"/>
  <c r="F54" i="3"/>
  <c r="E54" i="3"/>
  <c r="J53" i="3"/>
  <c r="I53" i="3"/>
  <c r="H53" i="3"/>
  <c r="G53" i="3"/>
  <c r="F53" i="3"/>
  <c r="E53" i="3"/>
  <c r="D53" i="3"/>
  <c r="J50" i="3"/>
  <c r="J52" i="3" s="1"/>
  <c r="I50" i="3"/>
  <c r="I52" i="3" s="1"/>
  <c r="H50" i="3"/>
  <c r="H52" i="3" s="1"/>
  <c r="G50" i="3"/>
  <c r="G52" i="3" s="1"/>
  <c r="F50" i="3"/>
  <c r="F52" i="3" s="1"/>
  <c r="E50" i="3"/>
  <c r="E52" i="3" s="1"/>
  <c r="D50" i="3"/>
  <c r="D52" i="3" s="1"/>
  <c r="J48" i="3"/>
  <c r="I48" i="3"/>
  <c r="H48" i="3"/>
  <c r="G48" i="3"/>
  <c r="F48" i="3"/>
  <c r="E48" i="3"/>
  <c r="D48" i="3"/>
  <c r="J47" i="3"/>
  <c r="J46" i="3"/>
  <c r="I46" i="3"/>
  <c r="J45" i="3"/>
  <c r="I45" i="3"/>
  <c r="H45" i="3"/>
  <c r="J44" i="3"/>
  <c r="I44" i="3"/>
  <c r="H44" i="3"/>
  <c r="G44" i="3"/>
  <c r="J41" i="3"/>
  <c r="J43" i="3" s="1"/>
  <c r="I41" i="3"/>
  <c r="I43" i="3" s="1"/>
  <c r="H41" i="3"/>
  <c r="H43" i="3" s="1"/>
  <c r="G41" i="3"/>
  <c r="G43" i="3" s="1"/>
  <c r="F41" i="3"/>
  <c r="F43" i="3" s="1"/>
  <c r="I39" i="3"/>
  <c r="H39" i="3"/>
  <c r="G39" i="3"/>
  <c r="F39" i="3"/>
  <c r="I38" i="3"/>
  <c r="H38" i="3"/>
  <c r="G38" i="3"/>
  <c r="F38" i="3"/>
  <c r="E38" i="3"/>
  <c r="I37" i="3"/>
  <c r="H37" i="3"/>
  <c r="G37" i="3"/>
  <c r="F37" i="3"/>
  <c r="E37" i="3"/>
  <c r="D37" i="3"/>
  <c r="I36" i="3"/>
  <c r="H36" i="3"/>
  <c r="G36" i="3"/>
  <c r="F36" i="3"/>
  <c r="E36" i="3"/>
  <c r="D36" i="3"/>
  <c r="I32" i="3"/>
  <c r="I34" i="3" s="1"/>
  <c r="J30" i="3"/>
  <c r="I30" i="3"/>
  <c r="J29" i="3"/>
  <c r="I29" i="3"/>
  <c r="H29" i="3"/>
  <c r="J28" i="3"/>
  <c r="I28" i="3"/>
  <c r="H28" i="3"/>
  <c r="G28" i="3"/>
  <c r="J27" i="3"/>
  <c r="I27" i="3"/>
  <c r="H27" i="3"/>
  <c r="G27" i="3"/>
  <c r="F27" i="3"/>
  <c r="J26" i="3"/>
  <c r="I26" i="3"/>
  <c r="H26" i="3"/>
  <c r="G26" i="3"/>
  <c r="F26" i="3"/>
  <c r="E26" i="3"/>
  <c r="J23" i="3"/>
  <c r="J25" i="3" s="1"/>
  <c r="I23" i="3"/>
  <c r="I25" i="3" s="1"/>
  <c r="H23" i="3"/>
  <c r="H25" i="3" s="1"/>
  <c r="G23" i="3"/>
  <c r="G25" i="3" s="1"/>
  <c r="F23" i="3"/>
  <c r="F25" i="3" s="1"/>
  <c r="E23" i="3"/>
  <c r="E25" i="3" s="1"/>
  <c r="D23" i="3"/>
  <c r="D25" i="3" s="1"/>
  <c r="F62" i="1" l="1"/>
  <c r="D57" i="3"/>
  <c r="D56" i="3"/>
  <c r="D55" i="3"/>
  <c r="E56" i="3"/>
  <c r="F57" i="3"/>
  <c r="E57" i="3"/>
  <c r="D47" i="3"/>
  <c r="D46" i="3"/>
  <c r="E47" i="3"/>
  <c r="D45" i="3"/>
  <c r="E46" i="3"/>
  <c r="F47" i="3"/>
  <c r="D44" i="3"/>
  <c r="E45" i="3"/>
  <c r="F46" i="3"/>
  <c r="G47" i="3"/>
  <c r="E44" i="3"/>
  <c r="F45" i="3"/>
  <c r="G46" i="3"/>
  <c r="H47" i="3"/>
  <c r="D35" i="3"/>
  <c r="D32" i="3"/>
  <c r="D34" i="3" s="1"/>
  <c r="E35" i="3"/>
  <c r="E32" i="3"/>
  <c r="E34" i="3" s="1"/>
  <c r="F35" i="3"/>
  <c r="G35" i="3"/>
  <c r="H35" i="3"/>
  <c r="D39" i="3"/>
  <c r="D30" i="3"/>
  <c r="D29" i="3"/>
  <c r="E30" i="3"/>
  <c r="D28" i="3"/>
  <c r="E29" i="3"/>
  <c r="F30" i="3"/>
  <c r="D27" i="3"/>
  <c r="E28" i="3"/>
  <c r="F29" i="3"/>
  <c r="G30" i="3"/>
  <c r="I57" i="2"/>
  <c r="I56" i="2"/>
  <c r="I55" i="2"/>
  <c r="I53" i="2"/>
  <c r="F30" i="2"/>
  <c r="E38" i="2"/>
  <c r="E29" i="2"/>
  <c r="E37" i="2"/>
  <c r="F38" i="2"/>
  <c r="J45" i="2"/>
  <c r="H54" i="2"/>
  <c r="E28" i="2"/>
  <c r="G29" i="2"/>
  <c r="E36" i="2"/>
  <c r="F37" i="2"/>
  <c r="J44" i="2"/>
  <c r="E23" i="2"/>
  <c r="E25" i="2" s="1"/>
  <c r="E27" i="2"/>
  <c r="F28" i="2"/>
  <c r="E35" i="2"/>
  <c r="F36" i="2"/>
  <c r="J41" i="2"/>
  <c r="J43" i="2" s="1"/>
  <c r="F23" i="2"/>
  <c r="F25" i="2" s="1"/>
  <c r="E26" i="2"/>
  <c r="F27" i="2"/>
  <c r="G28" i="2"/>
  <c r="F35" i="2"/>
  <c r="G23" i="2"/>
  <c r="G25" i="2" s="1"/>
  <c r="F26" i="2"/>
  <c r="M8" i="2"/>
  <c r="M9" i="2" s="1"/>
  <c r="O8" i="2"/>
  <c r="O9" i="2" s="1"/>
  <c r="R8" i="2"/>
  <c r="R9" i="2" s="1"/>
  <c r="Q8" i="2"/>
  <c r="Q9" i="2" s="1"/>
  <c r="P8" i="2"/>
  <c r="P9" i="2" s="1"/>
  <c r="L8" i="2"/>
  <c r="L9" i="2" s="1"/>
  <c r="N8" i="2"/>
  <c r="N9" i="2" s="1"/>
  <c r="H6" i="3"/>
  <c r="H5" i="3" s="1"/>
  <c r="H7" i="3" s="1"/>
  <c r="F6" i="3"/>
  <c r="F9" i="3" s="1"/>
  <c r="I6" i="3"/>
  <c r="I8" i="3" s="1"/>
  <c r="P6" i="2"/>
  <c r="H11" i="2"/>
  <c r="H8" i="2"/>
  <c r="H10" i="2"/>
  <c r="H9" i="2"/>
  <c r="H5" i="2"/>
  <c r="H7" i="2" s="1"/>
  <c r="H12" i="2"/>
  <c r="G8" i="2"/>
  <c r="G9" i="2"/>
  <c r="G11" i="2"/>
  <c r="G10" i="2"/>
  <c r="O6" i="2"/>
  <c r="G12" i="2"/>
  <c r="F9" i="2"/>
  <c r="N6" i="2"/>
  <c r="F12" i="2"/>
  <c r="F8" i="2"/>
  <c r="F11" i="2"/>
  <c r="F5" i="2"/>
  <c r="F7" i="2" s="1"/>
  <c r="F10" i="2"/>
  <c r="J11" i="2"/>
  <c r="J10" i="2"/>
  <c r="J8" i="2"/>
  <c r="J12" i="2"/>
  <c r="R6" i="2"/>
  <c r="J9" i="2"/>
  <c r="L6" i="2"/>
  <c r="D10" i="2"/>
  <c r="D11" i="2"/>
  <c r="D9" i="2"/>
  <c r="D8" i="2"/>
  <c r="D12" i="2"/>
  <c r="G5" i="2"/>
  <c r="G7" i="2" s="1"/>
  <c r="G6" i="3"/>
  <c r="G9" i="3" s="1"/>
  <c r="J5" i="2"/>
  <c r="J7" i="2" s="1"/>
  <c r="J6" i="3"/>
  <c r="J10" i="3" s="1"/>
  <c r="J5" i="3"/>
  <c r="J7" i="3" s="1"/>
  <c r="I8" i="2"/>
  <c r="I9" i="2"/>
  <c r="I10" i="2"/>
  <c r="I12" i="2"/>
  <c r="I11" i="2"/>
  <c r="I5" i="2"/>
  <c r="I7" i="2" s="1"/>
  <c r="Q6" i="2"/>
  <c r="E6" i="3"/>
  <c r="E12" i="3" s="1"/>
  <c r="E10" i="3"/>
  <c r="D5" i="2"/>
  <c r="D7" i="2" s="1"/>
  <c r="D6" i="3"/>
  <c r="D11" i="3" s="1"/>
  <c r="E9" i="2"/>
  <c r="E12" i="2"/>
  <c r="E10" i="2"/>
  <c r="E8" i="2"/>
  <c r="M6" i="2"/>
  <c r="E5" i="2"/>
  <c r="E7" i="2" s="1"/>
  <c r="E11" i="2"/>
  <c r="E8" i="3" l="1"/>
  <c r="I9" i="3"/>
  <c r="J12" i="3"/>
  <c r="I10" i="3"/>
  <c r="E9" i="3"/>
  <c r="J8" i="3"/>
  <c r="H12" i="3"/>
  <c r="D8" i="3"/>
  <c r="G11" i="3"/>
  <c r="J9" i="3"/>
  <c r="I12" i="3"/>
  <c r="F10" i="3"/>
  <c r="F5" i="3"/>
  <c r="F7" i="3" s="1"/>
  <c r="H9" i="3"/>
  <c r="G5" i="3"/>
  <c r="G7" i="3" s="1"/>
  <c r="D10" i="3"/>
  <c r="E11" i="3"/>
  <c r="G10" i="3"/>
  <c r="J11" i="3"/>
  <c r="I11" i="3"/>
  <c r="F12" i="3"/>
  <c r="H10" i="3"/>
  <c r="D5" i="3"/>
  <c r="D7" i="3" s="1"/>
  <c r="E5" i="3"/>
  <c r="E7" i="3" s="1"/>
  <c r="I5" i="3"/>
  <c r="I7" i="3" s="1"/>
  <c r="D9" i="3"/>
  <c r="G8" i="3"/>
  <c r="F11" i="3"/>
  <c r="D12" i="3"/>
  <c r="G12" i="3"/>
  <c r="F8" i="3"/>
  <c r="H8" i="3"/>
  <c r="H11" i="3"/>
  <c r="G17" i="3"/>
  <c r="G18" i="3"/>
  <c r="G15" i="3"/>
  <c r="G20" i="3" s="1"/>
  <c r="H15" i="3"/>
  <c r="H18" i="3" s="1"/>
  <c r="E15" i="3"/>
  <c r="E21" i="3" s="1"/>
  <c r="D15" i="3"/>
  <c r="D14" i="3" s="1"/>
  <c r="D16" i="3" s="1"/>
  <c r="I15" i="3"/>
  <c r="I18" i="3" s="1"/>
  <c r="J15" i="3"/>
  <c r="J18" i="3" s="1"/>
  <c r="F14" i="3"/>
  <c r="F16" i="3" s="1"/>
  <c r="F20" i="3"/>
  <c r="F15" i="3"/>
  <c r="F19" i="3" s="1"/>
  <c r="L17" i="2"/>
  <c r="L18" i="2" s="1"/>
  <c r="D18" i="2"/>
  <c r="D19" i="2"/>
  <c r="D17" i="2"/>
  <c r="D21" i="2"/>
  <c r="D20" i="2"/>
  <c r="L15" i="2"/>
  <c r="G19" i="2"/>
  <c r="G20" i="2"/>
  <c r="G21" i="2"/>
  <c r="G18" i="2"/>
  <c r="G17" i="2"/>
  <c r="O15" i="2"/>
  <c r="O18" i="2"/>
  <c r="O17" i="2"/>
  <c r="J21" i="2"/>
  <c r="J19" i="2"/>
  <c r="J18" i="2"/>
  <c r="J20" i="2"/>
  <c r="J17" i="2"/>
  <c r="R18" i="2"/>
  <c r="R17" i="2"/>
  <c r="R15" i="2"/>
  <c r="F19" i="2"/>
  <c r="F18" i="2"/>
  <c r="F17" i="2"/>
  <c r="F20" i="2"/>
  <c r="F21" i="2"/>
  <c r="N15" i="2"/>
  <c r="N17" i="2"/>
  <c r="N18" i="2" s="1"/>
  <c r="I19" i="2"/>
  <c r="I20" i="2"/>
  <c r="I21" i="2"/>
  <c r="I17" i="2"/>
  <c r="I18" i="2"/>
  <c r="Q17" i="2"/>
  <c r="Q18" i="2" s="1"/>
  <c r="Q15" i="2"/>
  <c r="E19" i="2"/>
  <c r="E20" i="2"/>
  <c r="E17" i="2"/>
  <c r="E18" i="2"/>
  <c r="E21" i="2"/>
  <c r="M15" i="2"/>
  <c r="M18" i="2"/>
  <c r="M17" i="2"/>
  <c r="H18" i="2"/>
  <c r="H19" i="2"/>
  <c r="H20" i="2"/>
  <c r="H21" i="2"/>
  <c r="H17" i="2"/>
  <c r="P17" i="2"/>
  <c r="P18" i="2" s="1"/>
  <c r="P15" i="2"/>
  <c r="H14" i="2"/>
  <c r="H16" i="2"/>
  <c r="D14" i="2"/>
  <c r="D16" i="2" s="1"/>
  <c r="I14" i="2"/>
  <c r="I16" i="2" s="1"/>
  <c r="E14" i="2"/>
  <c r="E16" i="2" s="1"/>
  <c r="F14" i="2"/>
  <c r="F16" i="2" s="1"/>
  <c r="G14" i="2"/>
  <c r="G16" i="2" s="1"/>
  <c r="J14" i="2"/>
  <c r="J16" i="2" s="1"/>
  <c r="D18" i="3" l="1"/>
  <c r="D19" i="3"/>
  <c r="D21" i="3"/>
  <c r="D20" i="3"/>
  <c r="G14" i="3"/>
  <c r="G16" i="3" s="1"/>
  <c r="F18" i="3"/>
  <c r="F17" i="3"/>
  <c r="G21" i="3"/>
  <c r="H20" i="3"/>
  <c r="I19" i="3"/>
  <c r="H17" i="3"/>
  <c r="J20" i="3"/>
  <c r="I17" i="3"/>
  <c r="E20" i="3"/>
  <c r="H19" i="3"/>
  <c r="I14" i="3"/>
  <c r="I16" i="3" s="1"/>
  <c r="H21" i="3"/>
  <c r="J14" i="3"/>
  <c r="J16" i="3" s="1"/>
  <c r="E18" i="3"/>
  <c r="H14" i="3"/>
  <c r="H16" i="3" s="1"/>
  <c r="F21" i="3"/>
  <c r="J17" i="3"/>
  <c r="D17" i="3"/>
  <c r="E19" i="3"/>
  <c r="G19" i="3"/>
  <c r="I20" i="3"/>
  <c r="I21" i="3"/>
  <c r="E17" i="3"/>
  <c r="J19" i="3"/>
  <c r="E14" i="3"/>
  <c r="E16" i="3" s="1"/>
  <c r="J21" i="3"/>
</calcChain>
</file>

<file path=xl/sharedStrings.xml><?xml version="1.0" encoding="utf-8"?>
<sst xmlns="http://schemas.openxmlformats.org/spreadsheetml/2006/main" count="233" uniqueCount="106">
  <si>
    <t>A1</t>
  </si>
  <si>
    <t>Assisterende seksjonsledere, Elektriker, Sikkerhetsleder, Sykepleier, DP-operatør</t>
  </si>
  <si>
    <t>A</t>
  </si>
  <si>
    <t>Ass.borer, Kontrollromsoperatør, Maskinromsoperatør, Ballastkontrollromsoperatør</t>
  </si>
  <si>
    <t>B</t>
  </si>
  <si>
    <t>Driftstekniker, Elektriker plattformboring, Riggmekaniker plattformboring,</t>
  </si>
  <si>
    <t>2 : 4 AVLØSNINGSSYSTEM</t>
  </si>
  <si>
    <t>Laborant, Hydraulikkingeniør, Elektroniker, Instrumenttekniker,</t>
  </si>
  <si>
    <t>Kranfører/arbeidsleder, Prosessfagoper., Materialforvalter, Tårnarbeider</t>
  </si>
  <si>
    <t>C</t>
  </si>
  <si>
    <t xml:space="preserve">Radiooperatør, Kokk, Mekaniker, Sveiser, BVO, Kranfører, </t>
  </si>
  <si>
    <t>HYRE- OG OVERTIDSSATSER</t>
  </si>
  <si>
    <t>Dekksbas, Vaktmester</t>
  </si>
  <si>
    <t>D</t>
  </si>
  <si>
    <t xml:space="preserve">Turretoperatør, Tårnarbeiderass., Boredekksmekaniker, Slamsiloperatør, </t>
  </si>
  <si>
    <t>FOR ANSATTE PÅ</t>
  </si>
  <si>
    <t xml:space="preserve"> </t>
  </si>
  <si>
    <t>Resepsjonist, Boredekksarbeider, Motormann, Renholdsoperatør med fagbrev</t>
  </si>
  <si>
    <t>E</t>
  </si>
  <si>
    <t>DVO,  Forpleiningsoperatør</t>
  </si>
  <si>
    <t>FLYTTBARE OFFSHOREINNRETNINGER</t>
  </si>
  <si>
    <t>SAMT</t>
  </si>
  <si>
    <t>BORING PÅ PERMANENT PLASSERTE</t>
  </si>
  <si>
    <t>MINSTELØNNSSATSER PR. MÅNED</t>
  </si>
  <si>
    <t>INNRETNINGER</t>
  </si>
  <si>
    <t>PÅ NORSK KONTINENTALSOKKEL</t>
  </si>
  <si>
    <t>2:4 AVLØSNINGSSYSTEM</t>
  </si>
  <si>
    <t>Normal</t>
  </si>
  <si>
    <t>Justert</t>
  </si>
  <si>
    <t>Lønnsgruppe</t>
  </si>
  <si>
    <t>Plattformsjef</t>
  </si>
  <si>
    <t>0.1</t>
  </si>
  <si>
    <t>Boresjef, Produksjonssjef</t>
  </si>
  <si>
    <t>Seksjonsleder, Ass. Plattformsjef, Stabilitetssjef,</t>
  </si>
  <si>
    <t>Maritim dekksleder, Teknisk sjef</t>
  </si>
  <si>
    <t>Vedlikeholdsleder, Ass. boresjef</t>
  </si>
  <si>
    <t>Borer, Undervannsing., Forpleiningssjef</t>
  </si>
  <si>
    <t>Ledende elektriker, Ass. Teknisk sjef</t>
  </si>
  <si>
    <t>Ass. Section Supervisors, Electrician, Safety Supervisor, Nurse, DP-operator</t>
  </si>
  <si>
    <t>Ass. Driller, Controlroom Operator, Engineroom Operator, Ballast Ctrl.room Operator</t>
  </si>
  <si>
    <t xml:space="preserve">Operation Engineer, Electrician in Platform Drilling, Rig Mechanic in </t>
  </si>
  <si>
    <t>2 : 4 SCHEDULE</t>
  </si>
  <si>
    <t>Platform Drilling, Laboratory Technician, Hydraulic Engineer, Process Operator,</t>
  </si>
  <si>
    <t xml:space="preserve">Electronics Engineer, Instrumentation Engineer, Crane operator/supervisor, </t>
  </si>
  <si>
    <t>Storekeeper, Derrickman</t>
  </si>
  <si>
    <t>WAGES AND OVERTIME RATES</t>
  </si>
  <si>
    <t xml:space="preserve">Radio Operator, Cook, Mechanic, Welder, Drilling and Maintenance </t>
  </si>
  <si>
    <t>Operator (DMO), Crane Operator, Deck Supervisor, Caretaker</t>
  </si>
  <si>
    <t>FOR EMPLOYEES ON</t>
  </si>
  <si>
    <t>Turret Operator, Derrickman Assistant, Drilling Deck Mechanic, Roughneck,</t>
  </si>
  <si>
    <t xml:space="preserve">Mud Strainer Oper., Receptionist (Dispatcher), Motorman, </t>
  </si>
  <si>
    <t>Cleaning Operator w/certificate of apprenticeship</t>
  </si>
  <si>
    <t>MOBILE OFFSHORE FACILITIES</t>
  </si>
  <si>
    <t>Operation and Maintenance Operator (OMO), Catering Operator</t>
  </si>
  <si>
    <t xml:space="preserve">MINIMUM WAGES, RATES PER MONTH </t>
  </si>
  <si>
    <t>AS WELL AS</t>
  </si>
  <si>
    <t>DRILLING FROM PERMANENTLY PLACED</t>
  </si>
  <si>
    <t>2:4 SCHEDULE</t>
  </si>
  <si>
    <t xml:space="preserve">Regular </t>
  </si>
  <si>
    <t>Adjusted</t>
  </si>
  <si>
    <t>FACILITIES</t>
  </si>
  <si>
    <t>Group</t>
  </si>
  <si>
    <t>Position</t>
  </si>
  <si>
    <t>ON THE NORWEGIAN CONTINENTAL SHELF</t>
  </si>
  <si>
    <t>Platform manager</t>
  </si>
  <si>
    <t xml:space="preserve">Toolpusher, Production Supervisor </t>
  </si>
  <si>
    <t xml:space="preserve">Section Supervisors, Technical Supervisor, </t>
  </si>
  <si>
    <t xml:space="preserve">Deputy Platform Manager with </t>
  </si>
  <si>
    <t>Master Mariner Certification,</t>
  </si>
  <si>
    <t xml:space="preserve">Maritime Barge Supervisor, Stability Supervisor, </t>
  </si>
  <si>
    <t xml:space="preserve">Maintenance Supervisor, Deputy Toolpusher </t>
  </si>
  <si>
    <t>Driller, Subsea Engineer; Catering manager</t>
  </si>
  <si>
    <t>Ass. Technical Supervisor, Chief Electrician</t>
  </si>
  <si>
    <t>Tjenestetillegg</t>
  </si>
  <si>
    <t>Avløsningssystem</t>
  </si>
  <si>
    <t>Årslønn uten feriepenger</t>
  </si>
  <si>
    <t>2:4</t>
  </si>
  <si>
    <t>Årslønn med feriepenger</t>
  </si>
  <si>
    <t>Justert m.lønn (12+f.p)</t>
  </si>
  <si>
    <t>Normal månedslønn</t>
  </si>
  <si>
    <t>Månedslønn ved sjøm.fradrag</t>
  </si>
  <si>
    <t>Timelønn</t>
  </si>
  <si>
    <t>Overtidsbetaling pr. time</t>
  </si>
  <si>
    <t>Overtidstillegg pr. time</t>
  </si>
  <si>
    <t>Seniority</t>
  </si>
  <si>
    <t>Schedule</t>
  </si>
  <si>
    <t>Annual wages vacation excl.</t>
  </si>
  <si>
    <t>Annual wages vacation incl.</t>
  </si>
  <si>
    <t>Adjusted monthly wages (12+vacation)</t>
  </si>
  <si>
    <t>Ordinary monthly wages</t>
  </si>
  <si>
    <t>Monthly wages incl. seamens tax deduct.</t>
  </si>
  <si>
    <t>Hourly rate</t>
  </si>
  <si>
    <t>Hourly overtime rate</t>
  </si>
  <si>
    <t>Hourly overtime bonus</t>
  </si>
  <si>
    <t xml:space="preserve">   Gjelder fra 1. juni 2024</t>
  </si>
  <si>
    <t>STYRKE</t>
  </si>
  <si>
    <t>Valid from June 1, 2024</t>
  </si>
  <si>
    <t>GJELDER FRA 1. JUNI 2024</t>
  </si>
  <si>
    <t>VALID FROM JUNE 1, 2024</t>
  </si>
  <si>
    <t>Gjelder fra 1. Juni 2024</t>
  </si>
  <si>
    <t>minste</t>
  </si>
  <si>
    <t>månedslønn</t>
  </si>
  <si>
    <t xml:space="preserve">minste </t>
  </si>
  <si>
    <t>minimum</t>
  </si>
  <si>
    <t>monthly wage</t>
  </si>
  <si>
    <t xml:space="preserve"> monthly 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</si>
</sst>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2" borderId="0" xfId="0" applyFont="1" applyFill="1"/>
    <xf numFmtId="0" fontId="2" fillId="0" borderId="1" xfId="0" applyFont="1" applyBorder="1"/>
    <xf numFmtId="0" fontId="1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/>
    </xf>
    <xf numFmtId="0" fontId="2" fillId="2" borderId="1" xfId="0" applyFont="1" applyFill="1" applyBorder="1"/>
    <xf numFmtId="0" fontId="2" fillId="0" borderId="7" xfId="0" applyFont="1" applyBorder="1"/>
    <xf numFmtId="0" fontId="5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5" fillId="0" borderId="2" xfId="0" applyFont="1" applyBorder="1" applyAlignment="1">
      <alignment horizontal="center"/>
    </xf>
    <xf numFmtId="3" fontId="2" fillId="0" borderId="4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2" borderId="11" xfId="0" applyFont="1" applyFill="1" applyBorder="1"/>
    <xf numFmtId="3" fontId="2" fillId="0" borderId="7" xfId="0" applyNumberFormat="1" applyFont="1" applyBorder="1"/>
    <xf numFmtId="0" fontId="5" fillId="2" borderId="12" xfId="0" applyFont="1" applyFill="1" applyBorder="1" applyAlignment="1">
      <alignment horizontal="center"/>
    </xf>
    <xf numFmtId="0" fontId="2" fillId="2" borderId="13" xfId="0" applyFont="1" applyFill="1" applyBorder="1"/>
    <xf numFmtId="0" fontId="2" fillId="0" borderId="14" xfId="0" applyFont="1" applyBorder="1"/>
    <xf numFmtId="3" fontId="2" fillId="0" borderId="15" xfId="0" applyNumberFormat="1" applyFont="1" applyBorder="1"/>
    <xf numFmtId="3" fontId="2" fillId="0" borderId="0" xfId="0" applyNumberFormat="1" applyFont="1"/>
    <xf numFmtId="0" fontId="7" fillId="0" borderId="0" xfId="0" applyFont="1"/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9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7" fillId="0" borderId="5" xfId="0" applyFont="1" applyBorder="1" applyAlignment="1">
      <alignment horizontal="center"/>
    </xf>
    <xf numFmtId="0" fontId="2" fillId="0" borderId="5" xfId="0" applyFont="1" applyBorder="1"/>
    <xf numFmtId="3" fontId="2" fillId="0" borderId="8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1" fillId="2" borderId="0" xfId="0" applyFont="1" applyFill="1"/>
    <xf numFmtId="0" fontId="7" fillId="2" borderId="9" xfId="0" applyFont="1" applyFill="1" applyBorder="1" applyAlignment="1">
      <alignment horizontal="center"/>
    </xf>
    <xf numFmtId="0" fontId="2" fillId="0" borderId="9" xfId="0" applyFont="1" applyBorder="1"/>
    <xf numFmtId="0" fontId="1" fillId="2" borderId="0" xfId="0" applyFont="1" applyFill="1" applyAlignment="1">
      <alignment horizontal="left"/>
    </xf>
    <xf numFmtId="16" fontId="7" fillId="0" borderId="11" xfId="0" applyNumberFormat="1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2" borderId="4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6" xfId="0" applyFont="1" applyBorder="1"/>
    <xf numFmtId="0" fontId="7" fillId="0" borderId="12" xfId="0" applyFont="1" applyBorder="1" applyAlignment="1">
      <alignment horizontal="center"/>
    </xf>
    <xf numFmtId="0" fontId="2" fillId="0" borderId="13" xfId="0" applyFont="1" applyBorder="1"/>
    <xf numFmtId="0" fontId="7" fillId="0" borderId="8" xfId="0" applyFont="1" applyBorder="1" applyAlignment="1">
      <alignment horizontal="center"/>
    </xf>
    <xf numFmtId="3" fontId="9" fillId="0" borderId="26" xfId="0" applyNumberFormat="1" applyFont="1" applyBorder="1"/>
    <xf numFmtId="3" fontId="9" fillId="0" borderId="27" xfId="0" applyNumberFormat="1" applyFont="1" applyBorder="1"/>
    <xf numFmtId="3" fontId="9" fillId="0" borderId="8" xfId="0" applyNumberFormat="1" applyFont="1" applyBorder="1"/>
    <xf numFmtId="3" fontId="10" fillId="0" borderId="8" xfId="0" applyNumberFormat="1" applyFont="1" applyBorder="1"/>
    <xf numFmtId="3" fontId="10" fillId="0" borderId="29" xfId="0" applyNumberFormat="1" applyFont="1" applyBorder="1"/>
    <xf numFmtId="3" fontId="9" fillId="0" borderId="29" xfId="0" applyNumberFormat="1" applyFont="1" applyBorder="1"/>
    <xf numFmtId="3" fontId="9" fillId="0" borderId="33" xfId="0" applyNumberFormat="1" applyFont="1" applyBorder="1"/>
    <xf numFmtId="3" fontId="9" fillId="0" borderId="34" xfId="0" applyNumberFormat="1" applyFont="1" applyBorder="1"/>
    <xf numFmtId="2" fontId="9" fillId="0" borderId="8" xfId="0" applyNumberFormat="1" applyFont="1" applyBorder="1"/>
    <xf numFmtId="2" fontId="9" fillId="0" borderId="29" xfId="0" applyNumberFormat="1" applyFont="1" applyBorder="1"/>
    <xf numFmtId="2" fontId="9" fillId="0" borderId="31" xfId="0" applyNumberFormat="1" applyFont="1" applyBorder="1"/>
    <xf numFmtId="2" fontId="9" fillId="0" borderId="37" xfId="0" applyNumberFormat="1" applyFont="1" applyBorder="1"/>
    <xf numFmtId="2" fontId="9" fillId="0" borderId="0" xfId="0" applyNumberFormat="1" applyFont="1"/>
    <xf numFmtId="0" fontId="9" fillId="0" borderId="38" xfId="0" applyFont="1" applyBorder="1"/>
    <xf numFmtId="3" fontId="9" fillId="0" borderId="6" xfId="0" applyNumberFormat="1" applyFont="1" applyBorder="1"/>
    <xf numFmtId="3" fontId="9" fillId="0" borderId="39" xfId="0" applyNumberFormat="1" applyFont="1" applyBorder="1"/>
    <xf numFmtId="3" fontId="9" fillId="0" borderId="31" xfId="0" applyNumberFormat="1" applyFont="1" applyBorder="1"/>
    <xf numFmtId="3" fontId="9" fillId="0" borderId="37" xfId="0" applyNumberFormat="1" applyFont="1" applyBorder="1"/>
    <xf numFmtId="3" fontId="9" fillId="0" borderId="0" xfId="0" applyNumberFormat="1" applyFont="1"/>
    <xf numFmtId="2" fontId="9" fillId="0" borderId="26" xfId="0" applyNumberFormat="1" applyFont="1" applyBorder="1"/>
    <xf numFmtId="2" fontId="9" fillId="0" borderId="27" xfId="0" applyNumberFormat="1" applyFont="1" applyBorder="1"/>
    <xf numFmtId="0" fontId="9" fillId="0" borderId="5" xfId="0" applyFont="1" applyBorder="1"/>
    <xf numFmtId="0" fontId="9" fillId="0" borderId="8" xfId="0" applyFont="1" applyBorder="1"/>
    <xf numFmtId="0" fontId="9" fillId="0" borderId="32" xfId="0" applyFont="1" applyBorder="1"/>
    <xf numFmtId="0" fontId="9" fillId="0" borderId="25" xfId="0" applyFont="1" applyBorder="1"/>
    <xf numFmtId="0" fontId="9" fillId="0" borderId="41" xfId="0" applyFont="1" applyBorder="1"/>
    <xf numFmtId="0" fontId="9" fillId="0" borderId="0" xfId="0" applyFont="1"/>
    <xf numFmtId="0" fontId="13" fillId="0" borderId="0" xfId="0" applyFont="1"/>
    <xf numFmtId="0" fontId="10" fillId="0" borderId="16" xfId="0" applyFont="1" applyBorder="1"/>
    <xf numFmtId="0" fontId="9" fillId="0" borderId="17" xfId="0" applyFont="1" applyBorder="1"/>
    <xf numFmtId="0" fontId="9" fillId="0" borderId="21" xfId="0" applyFont="1" applyBorder="1"/>
    <xf numFmtId="0" fontId="12" fillId="0" borderId="0" xfId="0" applyFont="1"/>
    <xf numFmtId="0" fontId="9" fillId="0" borderId="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9" fillId="0" borderId="24" xfId="0" applyFont="1" applyBorder="1"/>
    <xf numFmtId="0" fontId="9" fillId="0" borderId="28" xfId="0" applyFont="1" applyBorder="1"/>
    <xf numFmtId="0" fontId="9" fillId="0" borderId="10" xfId="0" quotePrefix="1" applyFont="1" applyBorder="1" applyAlignment="1">
      <alignment horizontal="center"/>
    </xf>
    <xf numFmtId="0" fontId="9" fillId="0" borderId="30" xfId="0" applyFont="1" applyBorder="1"/>
    <xf numFmtId="0" fontId="9" fillId="0" borderId="31" xfId="0" applyFont="1" applyBorder="1"/>
    <xf numFmtId="0" fontId="9" fillId="0" borderId="10" xfId="0" applyFont="1" applyBorder="1" applyAlignment="1">
      <alignment horizontal="center"/>
    </xf>
    <xf numFmtId="0" fontId="9" fillId="0" borderId="35" xfId="0" applyFont="1" applyBorder="1"/>
    <xf numFmtId="0" fontId="9" fillId="0" borderId="3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0" xfId="0" applyFont="1" applyBorder="1"/>
    <xf numFmtId="0" fontId="9" fillId="0" borderId="41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9" fillId="0" borderId="10" xfId="0" applyFont="1" applyBorder="1"/>
    <xf numFmtId="0" fontId="9" fillId="0" borderId="23" xfId="0" applyFont="1" applyBorder="1"/>
    <xf numFmtId="0" fontId="9" fillId="0" borderId="24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9" fillId="0" borderId="26" xfId="0" applyFont="1" applyBorder="1"/>
    <xf numFmtId="2" fontId="9" fillId="0" borderId="17" xfId="0" applyNumberFormat="1" applyFont="1" applyBorder="1"/>
    <xf numFmtId="0" fontId="1" fillId="0" borderId="8" xfId="0" applyFont="1" applyBorder="1"/>
    <xf numFmtId="0" fontId="0" fillId="0" borderId="8" xfId="0" applyBorder="1"/>
    <xf numFmtId="0" fontId="9" fillId="0" borderId="31" xfId="0" applyFont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3" fontId="10" fillId="0" borderId="0" xfId="0" applyNumberFormat="1" applyFont="1"/>
    <xf numFmtId="0" fontId="1" fillId="0" borderId="11" xfId="0" applyFont="1" applyBorder="1"/>
    <xf numFmtId="0" fontId="2" fillId="2" borderId="9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2" fillId="0" borderId="3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14" fillId="0" borderId="0" xfId="0" applyFont="1"/>
    <xf numFmtId="3" fontId="14" fillId="0" borderId="0" xfId="0" applyNumberFormat="1" applyFont="1"/>
    <xf numFmtId="0" fontId="0" fillId="3" borderId="0" xfId="0" applyFill="1"/>
    <xf numFmtId="3" fontId="0" fillId="3" borderId="0" xfId="0" applyNumberFormat="1" applyFill="1"/>
    <xf numFmtId="3" fontId="0" fillId="0" borderId="0" xfId="0" applyNumberFormat="1"/>
    <xf numFmtId="3" fontId="15" fillId="0" borderId="8" xfId="0" applyNumberFormat="1" applyFont="1" applyBorder="1"/>
    <xf numFmtId="3" fontId="15" fillId="0" borderId="29" xfId="0" applyNumberFormat="1" applyFont="1" applyBorder="1"/>
    <xf numFmtId="3" fontId="1" fillId="0" borderId="0" xfId="0" applyNumberFormat="1" applyFont="1"/>
    <xf numFmtId="0" fontId="2" fillId="0" borderId="42" xfId="0" applyFont="1" applyBorder="1"/>
    <xf numFmtId="0" fontId="2" fillId="2" borderId="43" xfId="0" applyFont="1" applyFill="1" applyBorder="1"/>
    <xf numFmtId="0" fontId="2" fillId="2" borderId="44" xfId="0" applyFont="1" applyFill="1" applyBorder="1"/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10" xfId="0" applyFont="1" applyBorder="1"/>
    <xf numFmtId="16" fontId="7" fillId="0" borderId="5" xfId="0" applyNumberFormat="1" applyFont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16" fontId="7" fillId="0" borderId="48" xfId="0" applyNumberFormat="1" applyFont="1" applyBorder="1" applyAlignment="1">
      <alignment horizontal="center"/>
    </xf>
    <xf numFmtId="16" fontId="7" fillId="0" borderId="45" xfId="0" applyNumberFormat="1" applyFont="1" applyBorder="1" applyAlignment="1">
      <alignment horizontal="center"/>
    </xf>
    <xf numFmtId="0" fontId="2" fillId="0" borderId="48" xfId="0" applyFont="1" applyBorder="1"/>
    <xf numFmtId="0" fontId="2" fillId="0" borderId="49" xfId="0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</xdr:row>
          <xdr:rowOff>95250</xdr:rowOff>
        </xdr:from>
        <xdr:to>
          <xdr:col>6</xdr:col>
          <xdr:colOff>657225</xdr:colOff>
          <xdr:row>51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53</xdr:row>
          <xdr:rowOff>19050</xdr:rowOff>
        </xdr:from>
        <xdr:to>
          <xdr:col>6</xdr:col>
          <xdr:colOff>600075</xdr:colOff>
          <xdr:row>103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Microsoft_Word_97_-_2003_Document1.doc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Document.doc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8"/>
  <sheetViews>
    <sheetView tabSelected="1" view="pageBreakPreview" topLeftCell="A22" zoomScale="80" zoomScaleNormal="70" zoomScaleSheetLayoutView="80" workbookViewId="0">
      <selection activeCell="F58" sqref="F58:F60"/>
    </sheetView>
  </sheetViews>
  <sheetFormatPr baseColWidth="10" defaultColWidth="11.42578125" defaultRowHeight="18" x14ac:dyDescent="0.25"/>
  <cols>
    <col min="1" max="1" width="62.42578125" style="1" customWidth="1"/>
    <col min="2" max="2" width="36.42578125" style="1" customWidth="1"/>
    <col min="3" max="3" width="8.42578125" style="49" customWidth="1"/>
    <col min="4" max="4" width="48.7109375" style="1" customWidth="1"/>
    <col min="5" max="5" width="16.140625" style="1" customWidth="1"/>
    <col min="6" max="6" width="14.7109375" style="1" customWidth="1"/>
    <col min="7" max="7" width="13.140625" style="3" customWidth="1"/>
    <col min="8" max="16384" width="11.42578125" style="1"/>
  </cols>
  <sheetData>
    <row r="2" spans="1:8" x14ac:dyDescent="0.25">
      <c r="C2" s="2"/>
      <c r="D2" s="3"/>
      <c r="E2" s="3"/>
      <c r="F2" s="3"/>
    </row>
    <row r="3" spans="1:8" ht="22.5" customHeight="1" x14ac:dyDescent="0.3">
      <c r="A3" s="4" t="s">
        <v>95</v>
      </c>
      <c r="B3" s="5" t="s">
        <v>94</v>
      </c>
      <c r="C3" s="2"/>
      <c r="D3" s="3"/>
      <c r="E3" s="3"/>
      <c r="F3" s="3"/>
    </row>
    <row r="4" spans="1:8" ht="21.75" customHeight="1" x14ac:dyDescent="0.3">
      <c r="A4" s="4"/>
      <c r="B4" s="5"/>
      <c r="C4" s="2"/>
      <c r="D4" s="3"/>
      <c r="E4" s="6"/>
      <c r="F4" s="6"/>
      <c r="G4" s="7"/>
    </row>
    <row r="5" spans="1:8" x14ac:dyDescent="0.25">
      <c r="A5" s="8"/>
      <c r="C5" s="9" t="s">
        <v>0</v>
      </c>
      <c r="D5" s="10" t="s">
        <v>1</v>
      </c>
      <c r="E5" s="11"/>
      <c r="F5" s="11"/>
      <c r="G5" s="12"/>
      <c r="H5" s="13"/>
    </row>
    <row r="6" spans="1:8" x14ac:dyDescent="0.25">
      <c r="C6" s="14"/>
      <c r="D6" s="7"/>
      <c r="E6" s="15"/>
      <c r="F6" s="15"/>
      <c r="G6" s="16"/>
      <c r="H6" s="13"/>
    </row>
    <row r="7" spans="1:8" x14ac:dyDescent="0.25">
      <c r="C7" s="9" t="s">
        <v>2</v>
      </c>
      <c r="D7" s="3" t="s">
        <v>3</v>
      </c>
      <c r="E7" s="11"/>
      <c r="F7" s="11"/>
      <c r="G7" s="12"/>
      <c r="H7" s="13"/>
    </row>
    <row r="8" spans="1:8" x14ac:dyDescent="0.25">
      <c r="C8" s="14"/>
      <c r="D8" s="127"/>
      <c r="E8" s="15"/>
      <c r="F8" s="15"/>
      <c r="G8" s="16"/>
      <c r="H8" s="13"/>
    </row>
    <row r="9" spans="1:8" x14ac:dyDescent="0.25">
      <c r="C9" s="17" t="s">
        <v>4</v>
      </c>
      <c r="D9" s="128" t="s">
        <v>5</v>
      </c>
      <c r="E9" s="129"/>
      <c r="F9" s="129"/>
      <c r="G9" s="130"/>
      <c r="H9" s="13"/>
    </row>
    <row r="10" spans="1:8" ht="26.25" x14ac:dyDescent="0.4">
      <c r="A10" s="168" t="s">
        <v>6</v>
      </c>
      <c r="B10" s="168"/>
      <c r="C10" s="19"/>
      <c r="D10" s="131" t="s">
        <v>7</v>
      </c>
      <c r="E10" s="132"/>
      <c r="F10" s="132"/>
      <c r="G10" s="133"/>
      <c r="H10" s="13"/>
    </row>
    <row r="11" spans="1:8" ht="26.25" x14ac:dyDescent="0.4">
      <c r="A11" s="168"/>
      <c r="B11" s="168"/>
      <c r="C11" s="17"/>
      <c r="D11" s="131" t="s">
        <v>8</v>
      </c>
      <c r="E11" s="132"/>
      <c r="F11" s="132"/>
      <c r="G11" s="133"/>
      <c r="H11" s="13"/>
    </row>
    <row r="12" spans="1:8" ht="26.25" x14ac:dyDescent="0.4">
      <c r="A12" s="23"/>
      <c r="B12" s="23"/>
      <c r="C12" s="21" t="s">
        <v>9</v>
      </c>
      <c r="D12" s="18" t="s">
        <v>10</v>
      </c>
      <c r="E12" s="18"/>
      <c r="F12" s="10"/>
      <c r="G12" s="22"/>
      <c r="H12" s="13"/>
    </row>
    <row r="13" spans="1:8" ht="26.25" x14ac:dyDescent="0.4">
      <c r="A13" s="168" t="s">
        <v>11</v>
      </c>
      <c r="B13" s="168"/>
      <c r="C13" s="19"/>
      <c r="D13" s="15" t="s">
        <v>12</v>
      </c>
      <c r="E13" s="7"/>
      <c r="F13" s="7"/>
      <c r="G13" s="16"/>
      <c r="H13" s="13"/>
    </row>
    <row r="14" spans="1:8" ht="26.25" x14ac:dyDescent="0.4">
      <c r="A14" s="24"/>
      <c r="B14" s="24"/>
      <c r="C14" s="9" t="s">
        <v>13</v>
      </c>
      <c r="D14" s="18" t="s">
        <v>14</v>
      </c>
      <c r="E14" s="11"/>
      <c r="F14" s="11"/>
      <c r="G14" s="22"/>
      <c r="H14" s="13"/>
    </row>
    <row r="15" spans="1:8" ht="26.25" x14ac:dyDescent="0.4">
      <c r="A15" s="168" t="s">
        <v>15</v>
      </c>
      <c r="B15" s="168"/>
      <c r="C15" s="25" t="s">
        <v>16</v>
      </c>
      <c r="D15" s="26" t="s">
        <v>17</v>
      </c>
      <c r="E15" s="7"/>
      <c r="F15" s="7"/>
      <c r="G15" s="27"/>
      <c r="H15" s="13"/>
    </row>
    <row r="16" spans="1:8" ht="26.25" x14ac:dyDescent="0.4">
      <c r="A16" s="24"/>
      <c r="B16" s="24"/>
      <c r="C16" s="28" t="s">
        <v>18</v>
      </c>
      <c r="D16" s="29" t="s">
        <v>19</v>
      </c>
      <c r="E16" s="30"/>
      <c r="F16" s="30"/>
      <c r="G16" s="31"/>
      <c r="H16" s="13"/>
    </row>
    <row r="17" spans="1:8" ht="26.25" x14ac:dyDescent="0.4">
      <c r="A17" s="168" t="s">
        <v>20</v>
      </c>
      <c r="B17" s="168"/>
      <c r="C17" s="3"/>
      <c r="D17" s="3"/>
      <c r="E17" s="3"/>
      <c r="F17" s="3"/>
      <c r="G17" s="32"/>
    </row>
    <row r="18" spans="1:8" ht="26.25" x14ac:dyDescent="0.4">
      <c r="A18" s="168" t="s">
        <v>21</v>
      </c>
      <c r="B18" s="168"/>
      <c r="C18" s="2"/>
      <c r="D18" s="3"/>
      <c r="E18" s="3"/>
      <c r="F18" s="3"/>
    </row>
    <row r="19" spans="1:8" ht="26.25" x14ac:dyDescent="0.4">
      <c r="A19" s="168" t="s">
        <v>22</v>
      </c>
      <c r="B19" s="168"/>
      <c r="C19" s="33" t="s">
        <v>23</v>
      </c>
      <c r="D19" s="3"/>
      <c r="E19" s="3"/>
      <c r="F19" s="3"/>
    </row>
    <row r="20" spans="1:8" ht="26.25" x14ac:dyDescent="0.4">
      <c r="A20" s="168" t="s">
        <v>24</v>
      </c>
      <c r="B20" s="168"/>
      <c r="C20" s="33" t="s">
        <v>97</v>
      </c>
      <c r="D20" s="3"/>
      <c r="E20" s="3"/>
      <c r="F20" s="3"/>
    </row>
    <row r="21" spans="1:8" ht="26.25" x14ac:dyDescent="0.4">
      <c r="A21" s="24"/>
      <c r="B21" s="24"/>
      <c r="C21" s="33"/>
      <c r="D21" s="3"/>
      <c r="E21" s="3"/>
      <c r="F21" s="3"/>
    </row>
    <row r="22" spans="1:8" ht="26.25" x14ac:dyDescent="0.4">
      <c r="A22" s="168" t="s">
        <v>25</v>
      </c>
      <c r="B22" s="168"/>
      <c r="C22" s="33"/>
      <c r="D22" s="3"/>
      <c r="E22" s="3"/>
      <c r="F22" s="3"/>
    </row>
    <row r="23" spans="1:8" x14ac:dyDescent="0.25">
      <c r="C23" s="33"/>
      <c r="D23" s="3"/>
      <c r="E23" s="3"/>
      <c r="F23" s="3"/>
    </row>
    <row r="24" spans="1:8" x14ac:dyDescent="0.25">
      <c r="C24" s="36" t="s">
        <v>26</v>
      </c>
      <c r="D24" s="11"/>
      <c r="E24" s="37" t="s">
        <v>27</v>
      </c>
      <c r="F24" s="37" t="s">
        <v>28</v>
      </c>
    </row>
    <row r="25" spans="1:8" x14ac:dyDescent="0.25">
      <c r="C25" s="38"/>
      <c r="D25" s="3"/>
      <c r="E25" s="19" t="s">
        <v>100</v>
      </c>
      <c r="F25" s="19" t="s">
        <v>102</v>
      </c>
    </row>
    <row r="26" spans="1:8" x14ac:dyDescent="0.25">
      <c r="C26" s="39" t="s">
        <v>29</v>
      </c>
      <c r="D26" s="7"/>
      <c r="E26" s="14" t="s">
        <v>101</v>
      </c>
      <c r="F26" s="14" t="s">
        <v>101</v>
      </c>
    </row>
    <row r="27" spans="1:8" x14ac:dyDescent="0.25">
      <c r="B27" s="34"/>
      <c r="C27" s="40">
        <v>0</v>
      </c>
      <c r="D27" s="20" t="s">
        <v>30</v>
      </c>
      <c r="E27" s="41">
        <v>97898.668333333335</v>
      </c>
      <c r="F27" s="41">
        <f>+E27/1.12</f>
        <v>87409.525297619039</v>
      </c>
      <c r="G27" s="32"/>
      <c r="H27" s="153"/>
    </row>
    <row r="28" spans="1:8" x14ac:dyDescent="0.25">
      <c r="B28" s="34"/>
      <c r="C28" s="40" t="s">
        <v>31</v>
      </c>
      <c r="D28" s="20" t="s">
        <v>32</v>
      </c>
      <c r="E28" s="41">
        <v>95582.293333333335</v>
      </c>
      <c r="F28" s="41">
        <f>+E28/1.12</f>
        <v>85341.333333333328</v>
      </c>
      <c r="G28" s="32"/>
    </row>
    <row r="29" spans="1:8" x14ac:dyDescent="0.25">
      <c r="A29" s="8"/>
      <c r="C29" s="44">
        <v>1</v>
      </c>
      <c r="D29" s="45" t="s">
        <v>33</v>
      </c>
      <c r="E29" s="46"/>
      <c r="F29" s="46"/>
      <c r="G29" s="32"/>
    </row>
    <row r="30" spans="1:8" x14ac:dyDescent="0.25">
      <c r="C30" s="44"/>
      <c r="D30" s="45" t="s">
        <v>34</v>
      </c>
      <c r="E30" s="46"/>
      <c r="F30" s="46"/>
      <c r="G30" s="32"/>
    </row>
    <row r="31" spans="1:8" x14ac:dyDescent="0.25">
      <c r="A31" s="35"/>
      <c r="C31" s="47"/>
      <c r="D31" s="48" t="s">
        <v>35</v>
      </c>
      <c r="E31" s="41">
        <v>88633.168333333335</v>
      </c>
      <c r="F31" s="41">
        <f>+E31/1.12</f>
        <v>79136.757440476184</v>
      </c>
      <c r="G31" s="32"/>
    </row>
    <row r="32" spans="1:8" x14ac:dyDescent="0.25">
      <c r="C32" s="44">
        <v>2</v>
      </c>
      <c r="D32" s="134" t="s">
        <v>36</v>
      </c>
      <c r="E32" s="42"/>
      <c r="F32" s="135"/>
      <c r="G32" s="32"/>
    </row>
    <row r="33" spans="1:8" x14ac:dyDescent="0.25">
      <c r="C33" s="40"/>
      <c r="D33" s="136" t="s">
        <v>37</v>
      </c>
      <c r="E33" s="137">
        <v>82842.763333333321</v>
      </c>
      <c r="F33" s="41">
        <f>+E33/1.12</f>
        <v>73966.752976190459</v>
      </c>
      <c r="G33" s="32"/>
    </row>
    <row r="34" spans="1:8" x14ac:dyDescent="0.25">
      <c r="A34" s="170"/>
      <c r="B34" s="170"/>
      <c r="G34" s="42"/>
      <c r="H34" s="43"/>
    </row>
    <row r="35" spans="1:8" x14ac:dyDescent="0.25">
      <c r="A35" s="49"/>
      <c r="B35" s="49"/>
      <c r="G35" s="42"/>
      <c r="H35" s="43"/>
    </row>
    <row r="36" spans="1:8" x14ac:dyDescent="0.25">
      <c r="A36" s="170"/>
      <c r="B36" s="170"/>
      <c r="G36" s="42"/>
      <c r="H36" s="43"/>
    </row>
    <row r="37" spans="1:8" x14ac:dyDescent="0.25">
      <c r="A37" s="170"/>
      <c r="B37" s="170"/>
      <c r="C37" s="33"/>
      <c r="D37" s="3"/>
      <c r="E37" s="3"/>
      <c r="F37" s="3"/>
      <c r="H37" s="49"/>
    </row>
    <row r="38" spans="1:8" x14ac:dyDescent="0.25">
      <c r="A38" s="49"/>
      <c r="B38" s="49"/>
      <c r="C38" s="33"/>
      <c r="D38" s="3"/>
      <c r="E38" s="3"/>
      <c r="F38" s="3"/>
      <c r="H38" s="49"/>
    </row>
    <row r="39" spans="1:8" ht="20.25" x14ac:dyDescent="0.3">
      <c r="A39" s="50" t="s">
        <v>95</v>
      </c>
      <c r="B39" s="51" t="s">
        <v>96</v>
      </c>
      <c r="C39" s="33"/>
      <c r="D39" s="3"/>
      <c r="E39" s="3"/>
      <c r="F39" s="3"/>
      <c r="H39" s="49"/>
    </row>
    <row r="40" spans="1:8" ht="20.25" x14ac:dyDescent="0.3">
      <c r="A40" s="50"/>
      <c r="B40" s="51"/>
      <c r="C40" s="33"/>
      <c r="D40" s="3"/>
      <c r="E40" s="3"/>
      <c r="F40" s="3"/>
      <c r="H40" s="49"/>
    </row>
    <row r="41" spans="1:8" x14ac:dyDescent="0.25">
      <c r="A41" s="52"/>
      <c r="B41" s="52"/>
      <c r="C41" s="53" t="s">
        <v>0</v>
      </c>
      <c r="D41" s="54" t="s">
        <v>38</v>
      </c>
      <c r="E41" s="11"/>
      <c r="F41" s="11"/>
      <c r="G41" s="12"/>
      <c r="H41" s="43"/>
    </row>
    <row r="42" spans="1:8" x14ac:dyDescent="0.25">
      <c r="A42" s="55"/>
      <c r="B42" s="52"/>
      <c r="C42" s="56"/>
      <c r="D42" s="20"/>
      <c r="E42" s="7"/>
      <c r="F42" s="7"/>
      <c r="G42" s="16"/>
      <c r="H42" s="43"/>
    </row>
    <row r="43" spans="1:8" x14ac:dyDescent="0.25">
      <c r="A43" s="52"/>
      <c r="B43" s="52"/>
      <c r="C43" s="53" t="s">
        <v>2</v>
      </c>
      <c r="D43" s="54" t="s">
        <v>39</v>
      </c>
      <c r="E43" s="11"/>
      <c r="F43" s="11"/>
      <c r="G43" s="12"/>
      <c r="H43" s="43"/>
    </row>
    <row r="44" spans="1:8" x14ac:dyDescent="0.25">
      <c r="A44" s="52"/>
      <c r="B44" s="52"/>
      <c r="C44" s="56"/>
      <c r="D44" s="127"/>
      <c r="E44" s="138"/>
      <c r="F44" s="138"/>
      <c r="G44" s="16"/>
      <c r="H44" s="43"/>
    </row>
    <row r="45" spans="1:8" x14ac:dyDescent="0.25">
      <c r="A45" s="52"/>
      <c r="B45" s="52"/>
      <c r="C45" s="53" t="s">
        <v>4</v>
      </c>
      <c r="D45" s="128" t="s">
        <v>40</v>
      </c>
      <c r="E45" s="139"/>
      <c r="F45" s="139"/>
      <c r="G45" s="130"/>
      <c r="H45" s="43"/>
    </row>
    <row r="46" spans="1:8" ht="26.25" x14ac:dyDescent="0.4">
      <c r="A46" s="169" t="s">
        <v>41</v>
      </c>
      <c r="B46" s="169"/>
      <c r="C46" s="57"/>
      <c r="D46" s="131" t="s">
        <v>42</v>
      </c>
      <c r="E46" s="132"/>
      <c r="F46" s="132"/>
      <c r="G46" s="140"/>
      <c r="H46" s="43"/>
    </row>
    <row r="47" spans="1:8" ht="26.25" x14ac:dyDescent="0.4">
      <c r="A47" s="169"/>
      <c r="B47" s="169"/>
      <c r="C47" s="57"/>
      <c r="D47" s="141" t="s">
        <v>43</v>
      </c>
      <c r="E47" s="132"/>
      <c r="F47" s="132"/>
      <c r="G47" s="140"/>
    </row>
    <row r="48" spans="1:8" ht="26.25" x14ac:dyDescent="0.4">
      <c r="A48" s="60"/>
      <c r="B48" s="60"/>
      <c r="C48" s="56"/>
      <c r="D48" s="142" t="s">
        <v>44</v>
      </c>
      <c r="E48" s="143"/>
      <c r="F48" s="143"/>
      <c r="G48" s="144"/>
    </row>
    <row r="49" spans="1:7" ht="26.25" x14ac:dyDescent="0.4">
      <c r="A49" s="169" t="s">
        <v>45</v>
      </c>
      <c r="B49" s="169"/>
      <c r="C49" s="58" t="s">
        <v>9</v>
      </c>
      <c r="D49" s="18" t="s">
        <v>46</v>
      </c>
      <c r="E49" s="10"/>
      <c r="F49" s="10"/>
      <c r="G49" s="59"/>
    </row>
    <row r="50" spans="1:7" ht="26.25" x14ac:dyDescent="0.4">
      <c r="A50" s="61"/>
      <c r="B50" s="61"/>
      <c r="C50" s="161"/>
      <c r="D50" s="45" t="s">
        <v>47</v>
      </c>
      <c r="E50" s="3"/>
      <c r="F50" s="3"/>
      <c r="G50" s="160"/>
    </row>
    <row r="51" spans="1:7" ht="26.25" x14ac:dyDescent="0.4">
      <c r="A51" s="169" t="s">
        <v>48</v>
      </c>
      <c r="B51" s="169"/>
      <c r="C51" s="162" t="s">
        <v>13</v>
      </c>
      <c r="D51" s="154" t="s">
        <v>49</v>
      </c>
      <c r="E51" s="155"/>
      <c r="F51" s="155"/>
      <c r="G51" s="156"/>
    </row>
    <row r="52" spans="1:7" ht="26.25" x14ac:dyDescent="0.4">
      <c r="A52" s="61"/>
      <c r="B52" s="61"/>
      <c r="C52" s="163" t="s">
        <v>16</v>
      </c>
      <c r="D52" s="165" t="s">
        <v>50</v>
      </c>
      <c r="E52" s="3"/>
      <c r="F52" s="3"/>
      <c r="G52" s="166"/>
    </row>
    <row r="53" spans="1:7" ht="26.25" x14ac:dyDescent="0.4">
      <c r="A53" s="61"/>
      <c r="B53" s="61"/>
      <c r="C53" s="164"/>
      <c r="D53" s="157" t="s">
        <v>51</v>
      </c>
      <c r="E53" s="158"/>
      <c r="F53" s="158"/>
      <c r="G53" s="159"/>
    </row>
    <row r="54" spans="1:7" ht="26.25" x14ac:dyDescent="0.4">
      <c r="A54" s="169" t="s">
        <v>52</v>
      </c>
      <c r="B54" s="169"/>
      <c r="C54" s="56" t="s">
        <v>18</v>
      </c>
      <c r="D54" s="20" t="s">
        <v>53</v>
      </c>
      <c r="E54" s="7"/>
      <c r="F54" s="7"/>
      <c r="G54" s="16"/>
    </row>
    <row r="55" spans="1:7" ht="26.25" x14ac:dyDescent="0.4">
      <c r="A55" s="61"/>
      <c r="B55" s="61"/>
      <c r="C55" s="33" t="s">
        <v>54</v>
      </c>
      <c r="D55" s="3"/>
      <c r="E55" s="3"/>
      <c r="F55" s="3"/>
      <c r="G55" s="42"/>
    </row>
    <row r="56" spans="1:7" ht="26.25" x14ac:dyDescent="0.4">
      <c r="A56" s="169" t="s">
        <v>55</v>
      </c>
      <c r="B56" s="169"/>
      <c r="C56" s="33" t="s">
        <v>98</v>
      </c>
      <c r="D56" s="3"/>
      <c r="E56" s="3"/>
      <c r="F56" s="3"/>
      <c r="G56" s="42"/>
    </row>
    <row r="57" spans="1:7" ht="26.25" x14ac:dyDescent="0.4">
      <c r="A57" s="61"/>
      <c r="B57" s="61"/>
      <c r="C57" s="2"/>
      <c r="D57" s="3"/>
      <c r="E57" s="3"/>
      <c r="F57" s="3"/>
      <c r="G57" s="42"/>
    </row>
    <row r="58" spans="1:7" ht="26.25" x14ac:dyDescent="0.4">
      <c r="A58" s="169" t="s">
        <v>56</v>
      </c>
      <c r="B58" s="169"/>
      <c r="C58" s="36" t="s">
        <v>57</v>
      </c>
      <c r="D58" s="11"/>
      <c r="E58" s="37" t="s">
        <v>58</v>
      </c>
      <c r="F58" s="37" t="s">
        <v>59</v>
      </c>
      <c r="G58" s="42"/>
    </row>
    <row r="59" spans="1:7" ht="26.25" x14ac:dyDescent="0.4">
      <c r="A59" s="169" t="s">
        <v>60</v>
      </c>
      <c r="B59" s="169"/>
      <c r="C59" s="45"/>
      <c r="D59" s="3"/>
      <c r="E59" s="19" t="s">
        <v>103</v>
      </c>
      <c r="F59" s="19" t="s">
        <v>103</v>
      </c>
      <c r="G59" s="42"/>
    </row>
    <row r="60" spans="1:7" ht="26.25" x14ac:dyDescent="0.4">
      <c r="A60" s="61"/>
      <c r="B60" s="61"/>
      <c r="C60" s="62" t="s">
        <v>61</v>
      </c>
      <c r="D60" s="20" t="s">
        <v>62</v>
      </c>
      <c r="E60" s="14" t="s">
        <v>104</v>
      </c>
      <c r="F60" s="14" t="s">
        <v>105</v>
      </c>
      <c r="G60" s="42"/>
    </row>
    <row r="61" spans="1:7" ht="26.25" x14ac:dyDescent="0.4">
      <c r="A61" s="169" t="s">
        <v>63</v>
      </c>
      <c r="B61" s="169"/>
      <c r="C61" s="63">
        <v>0</v>
      </c>
      <c r="D61" s="64" t="s">
        <v>64</v>
      </c>
      <c r="E61" s="41">
        <f>E27</f>
        <v>97898.668333333335</v>
      </c>
      <c r="F61" s="41">
        <f>F27</f>
        <v>87409.525297619039</v>
      </c>
    </row>
    <row r="62" spans="1:7" x14ac:dyDescent="0.25">
      <c r="A62" s="52"/>
      <c r="B62" s="52"/>
      <c r="C62" s="63" t="s">
        <v>31</v>
      </c>
      <c r="D62" s="64" t="s">
        <v>65</v>
      </c>
      <c r="E62" s="41">
        <f>E28</f>
        <v>95582.293333333335</v>
      </c>
      <c r="F62" s="41">
        <f>F28</f>
        <v>85341.333333333328</v>
      </c>
    </row>
    <row r="63" spans="1:7" x14ac:dyDescent="0.25">
      <c r="A63" s="52"/>
      <c r="B63" s="52"/>
      <c r="C63" s="65">
        <v>1</v>
      </c>
      <c r="D63" s="45" t="s">
        <v>66</v>
      </c>
      <c r="E63" s="46"/>
      <c r="F63" s="46"/>
    </row>
    <row r="64" spans="1:7" x14ac:dyDescent="0.25">
      <c r="A64" s="52"/>
      <c r="B64" s="52"/>
      <c r="C64" s="65"/>
      <c r="D64" s="45" t="s">
        <v>67</v>
      </c>
      <c r="E64" s="46"/>
      <c r="F64" s="46"/>
    </row>
    <row r="65" spans="1:6" x14ac:dyDescent="0.25">
      <c r="A65" s="52"/>
      <c r="B65" s="52"/>
      <c r="C65" s="65"/>
      <c r="D65" s="45" t="s">
        <v>68</v>
      </c>
      <c r="E65" s="119"/>
      <c r="F65" s="46"/>
    </row>
    <row r="66" spans="1:6" x14ac:dyDescent="0.25">
      <c r="A66" s="171"/>
      <c r="B66" s="171"/>
      <c r="C66" s="65"/>
      <c r="D66" s="45" t="s">
        <v>69</v>
      </c>
      <c r="E66" s="119"/>
      <c r="F66" s="46"/>
    </row>
    <row r="67" spans="1:6" x14ac:dyDescent="0.25">
      <c r="C67" s="47"/>
      <c r="D67" s="20" t="s">
        <v>70</v>
      </c>
      <c r="E67" s="41">
        <f>E31</f>
        <v>88633.168333333335</v>
      </c>
      <c r="F67" s="41">
        <f>F31</f>
        <v>79136.757440476184</v>
      </c>
    </row>
    <row r="68" spans="1:6" x14ac:dyDescent="0.25">
      <c r="C68" s="145">
        <v>2</v>
      </c>
      <c r="D68" s="54" t="s">
        <v>71</v>
      </c>
      <c r="E68" s="135"/>
      <c r="F68" s="135"/>
    </row>
    <row r="69" spans="1:6" x14ac:dyDescent="0.25">
      <c r="C69" s="47"/>
      <c r="D69" s="20" t="s">
        <v>72</v>
      </c>
      <c r="E69" s="41">
        <f>E33</f>
        <v>82842.763333333321</v>
      </c>
      <c r="F69" s="41">
        <f>F33</f>
        <v>73966.752976190459</v>
      </c>
    </row>
    <row r="70" spans="1:6" x14ac:dyDescent="0.25">
      <c r="C70" s="1"/>
    </row>
    <row r="71" spans="1:6" x14ac:dyDescent="0.25">
      <c r="C71" s="1"/>
    </row>
    <row r="72" spans="1:6" x14ac:dyDescent="0.25">
      <c r="C72" s="1"/>
    </row>
    <row r="73" spans="1:6" x14ac:dyDescent="0.25">
      <c r="C73" s="2"/>
      <c r="D73" s="3"/>
      <c r="E73" s="3"/>
      <c r="F73" s="3"/>
    </row>
    <row r="74" spans="1:6" x14ac:dyDescent="0.25">
      <c r="C74" s="2"/>
      <c r="D74" s="3"/>
      <c r="E74" s="3"/>
      <c r="F74" s="3"/>
    </row>
    <row r="75" spans="1:6" x14ac:dyDescent="0.25">
      <c r="C75" s="2"/>
      <c r="D75" s="3"/>
      <c r="E75" s="3"/>
      <c r="F75" s="3"/>
    </row>
    <row r="76" spans="1:6" x14ac:dyDescent="0.25">
      <c r="C76" s="2"/>
      <c r="D76" s="3"/>
      <c r="E76" s="3"/>
      <c r="F76" s="3"/>
    </row>
    <row r="77" spans="1:6" x14ac:dyDescent="0.25">
      <c r="C77" s="2"/>
      <c r="D77" s="3"/>
      <c r="E77" s="3"/>
      <c r="F77" s="3"/>
    </row>
    <row r="78" spans="1:6" x14ac:dyDescent="0.25">
      <c r="C78" s="2"/>
      <c r="D78" s="3"/>
      <c r="E78" s="3"/>
      <c r="F78" s="3"/>
    </row>
  </sheetData>
  <customSheetViews>
    <customSheetView guid="{B7BC6832-7846-4005-A67A-9CE20787EEB3}" scale="80" showPageBreaks="1" fitToPage="1" printArea="1" view="pageBreakPreview">
      <selection activeCell="A37" sqref="A37:B37"/>
      <rowBreaks count="3" manualBreakCount="3">
        <brk id="24" max="16383" man="1"/>
        <brk id="36" min="1" max="6" man="1"/>
        <brk id="62" min="1" max="6" man="1"/>
      </rowBreaks>
      <colBreaks count="1" manualBreakCount="1">
        <brk id="2" max="1048575" man="1"/>
      </colBreaks>
      <pageMargins left="0" right="0" top="0" bottom="0" header="0" footer="0"/>
      <pageSetup paperSize="9" scale="48" fitToHeight="12" orientation="portrait" r:id="rId1"/>
      <headerFooter alignWithMargins="0"/>
    </customSheetView>
  </customSheetViews>
  <mergeCells count="22">
    <mergeCell ref="A61:B61"/>
    <mergeCell ref="A66:B66"/>
    <mergeCell ref="A49:B49"/>
    <mergeCell ref="A51:B51"/>
    <mergeCell ref="A54:B54"/>
    <mergeCell ref="A56:B56"/>
    <mergeCell ref="A58:B58"/>
    <mergeCell ref="A59:B59"/>
    <mergeCell ref="A47:B47"/>
    <mergeCell ref="A19:B19"/>
    <mergeCell ref="A20:B20"/>
    <mergeCell ref="A22:B22"/>
    <mergeCell ref="A34:B34"/>
    <mergeCell ref="A36:B36"/>
    <mergeCell ref="A37:B37"/>
    <mergeCell ref="A46:B46"/>
    <mergeCell ref="A18:B18"/>
    <mergeCell ref="A10:B10"/>
    <mergeCell ref="A11:B11"/>
    <mergeCell ref="A13:B13"/>
    <mergeCell ref="A15:B15"/>
    <mergeCell ref="A17:B17"/>
  </mergeCells>
  <pageMargins left="0.47244094488188981" right="0.15748031496062992" top="0.39370078740157483" bottom="0.47244094488188981" header="0.23622047244094491" footer="0.23622047244094491"/>
  <pageSetup paperSize="9" scale="96" fitToWidth="2" fitToHeight="12" orientation="portrait" horizontalDpi="4294967293" r:id="rId2"/>
  <headerFooter alignWithMargins="0"/>
  <rowBreaks count="1" manualBreakCount="1">
    <brk id="3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8"/>
  <sheetViews>
    <sheetView view="pageBreakPreview" topLeftCell="A15" zoomScale="115" zoomScaleNormal="100" zoomScaleSheetLayoutView="115" workbookViewId="0">
      <selection activeCell="D51" sqref="D51"/>
    </sheetView>
  </sheetViews>
  <sheetFormatPr baseColWidth="10" defaultColWidth="11.42578125" defaultRowHeight="12.75" x14ac:dyDescent="0.2"/>
  <cols>
    <col min="1" max="1" width="4.140625" style="92" customWidth="1"/>
    <col min="2" max="2" width="6" style="92" customWidth="1"/>
    <col min="3" max="3" width="34" style="92" customWidth="1"/>
    <col min="4" max="4" width="10" style="92" customWidth="1"/>
    <col min="5" max="5" width="9.5703125" style="92" customWidth="1"/>
    <col min="6" max="6" width="9.85546875" style="92" customWidth="1"/>
    <col min="7" max="7" width="10.140625" style="92" customWidth="1"/>
    <col min="8" max="8" width="10.28515625" style="92" customWidth="1"/>
    <col min="9" max="9" width="9.85546875" style="92" customWidth="1"/>
    <col min="10" max="10" width="8" style="92" bestFit="1" customWidth="1"/>
    <col min="11" max="11" width="10.42578125" style="92" hidden="1" customWidth="1"/>
    <col min="12" max="18" width="7.5703125" style="146" hidden="1" customWidth="1"/>
    <col min="19" max="19" width="11.42578125" style="146" hidden="1" customWidth="1"/>
    <col min="20" max="20" width="11.42578125" style="92" hidden="1" customWidth="1"/>
    <col min="21" max="16384" width="11.42578125" style="92"/>
  </cols>
  <sheetData>
    <row r="1" spans="1:22" x14ac:dyDescent="0.2">
      <c r="A1" s="116" t="s">
        <v>99</v>
      </c>
      <c r="B1" s="116"/>
    </row>
    <row r="2" spans="1:22" ht="13.5" thickBot="1" x14ac:dyDescent="0.25">
      <c r="A2" s="93"/>
    </row>
    <row r="3" spans="1:22" x14ac:dyDescent="0.2">
      <c r="A3" s="94"/>
      <c r="B3" s="95"/>
      <c r="C3" s="95"/>
      <c r="D3" s="172" t="s">
        <v>73</v>
      </c>
      <c r="E3" s="173"/>
      <c r="F3" s="173"/>
      <c r="G3" s="173"/>
      <c r="H3" s="173"/>
      <c r="I3" s="173"/>
      <c r="J3" s="174"/>
    </row>
    <row r="4" spans="1:22" ht="13.5" thickBot="1" x14ac:dyDescent="0.25">
      <c r="A4" s="96"/>
      <c r="B4" s="97" t="s">
        <v>74</v>
      </c>
      <c r="D4" s="98">
        <v>0</v>
      </c>
      <c r="E4" s="98">
        <v>1</v>
      </c>
      <c r="F4" s="98">
        <v>2</v>
      </c>
      <c r="G4" s="98">
        <v>3</v>
      </c>
      <c r="H4" s="98">
        <v>4</v>
      </c>
      <c r="I4" s="98">
        <v>5</v>
      </c>
      <c r="J4" s="99">
        <v>6</v>
      </c>
    </row>
    <row r="5" spans="1:22" x14ac:dyDescent="0.2">
      <c r="A5" s="100" t="s">
        <v>0</v>
      </c>
      <c r="B5" s="101"/>
      <c r="C5" s="90" t="s">
        <v>75</v>
      </c>
      <c r="D5" s="66">
        <f t="shared" ref="D5:J5" si="0">D6/1.12</f>
        <v>734396.04160369898</v>
      </c>
      <c r="E5" s="66">
        <f t="shared" si="0"/>
        <v>751273.59702209814</v>
      </c>
      <c r="F5" s="66">
        <f t="shared" si="0"/>
        <v>768152.30606532632</v>
      </c>
      <c r="G5" s="66">
        <f t="shared" si="0"/>
        <v>785657.82079706399</v>
      </c>
      <c r="H5" s="66">
        <f t="shared" si="0"/>
        <v>804118.81224999984</v>
      </c>
      <c r="I5" s="66">
        <f t="shared" si="0"/>
        <v>822578.97134581988</v>
      </c>
      <c r="J5" s="67">
        <f t="shared" si="0"/>
        <v>841083.25749202538</v>
      </c>
    </row>
    <row r="6" spans="1:22" x14ac:dyDescent="0.2">
      <c r="A6" s="102"/>
      <c r="B6" s="103" t="s">
        <v>76</v>
      </c>
      <c r="C6" s="87" t="s">
        <v>77</v>
      </c>
      <c r="D6" s="68">
        <v>822523.56659614295</v>
      </c>
      <c r="E6" s="68">
        <v>841426.42866474995</v>
      </c>
      <c r="F6" s="68">
        <v>860330.58279316558</v>
      </c>
      <c r="G6" s="68">
        <v>879936.75929271174</v>
      </c>
      <c r="H6" s="68">
        <v>900613.06971999991</v>
      </c>
      <c r="I6" s="68">
        <v>921288.44790731836</v>
      </c>
      <c r="J6" s="71">
        <v>942013.24839106854</v>
      </c>
      <c r="L6" s="147">
        <f t="shared" ref="L6:R6" si="1">D6+24500</f>
        <v>847023.56659614295</v>
      </c>
      <c r="M6" s="147">
        <f t="shared" si="1"/>
        <v>865926.42866474995</v>
      </c>
      <c r="N6" s="147">
        <f t="shared" si="1"/>
        <v>884830.58279316558</v>
      </c>
      <c r="O6" s="147">
        <f t="shared" si="1"/>
        <v>904436.75929271174</v>
      </c>
      <c r="P6" s="147">
        <f t="shared" si="1"/>
        <v>925113.06971999991</v>
      </c>
      <c r="Q6" s="147">
        <f t="shared" si="1"/>
        <v>945788.44790731836</v>
      </c>
      <c r="R6" s="147">
        <f t="shared" si="1"/>
        <v>966513.24839106854</v>
      </c>
      <c r="V6" s="84"/>
    </row>
    <row r="7" spans="1:22" x14ac:dyDescent="0.2">
      <c r="A7" s="96"/>
      <c r="B7" s="98"/>
      <c r="C7" s="87" t="s">
        <v>78</v>
      </c>
      <c r="D7" s="69">
        <f>D5/12</f>
        <v>61199.670133641579</v>
      </c>
      <c r="E7" s="69">
        <f t="shared" ref="E7:I7" si="2">E5/12</f>
        <v>62606.133085174843</v>
      </c>
      <c r="F7" s="69">
        <f t="shared" si="2"/>
        <v>64012.692172110525</v>
      </c>
      <c r="G7" s="69">
        <f t="shared" si="2"/>
        <v>65471.485066421999</v>
      </c>
      <c r="H7" s="69">
        <f t="shared" si="2"/>
        <v>67009.90102083332</v>
      </c>
      <c r="I7" s="69">
        <f t="shared" si="2"/>
        <v>68548.247612151652</v>
      </c>
      <c r="J7" s="70">
        <f>J5/12</f>
        <v>70090.271457668787</v>
      </c>
    </row>
    <row r="8" spans="1:22" x14ac:dyDescent="0.2">
      <c r="A8" s="96"/>
      <c r="B8" s="98"/>
      <c r="C8" s="87" t="s">
        <v>79</v>
      </c>
      <c r="D8" s="68">
        <f>D6/12</f>
        <v>68543.630549678579</v>
      </c>
      <c r="E8" s="68">
        <f>E6/12</f>
        <v>70118.869055395829</v>
      </c>
      <c r="F8" s="68">
        <f>F6/12</f>
        <v>71694.215232763803</v>
      </c>
      <c r="G8" s="68">
        <f>G6/12</f>
        <v>73328.06327439264</v>
      </c>
      <c r="H8" s="68">
        <f>H6/12</f>
        <v>75051.089143333331</v>
      </c>
      <c r="I8" s="68">
        <f>I6/12</f>
        <v>76774.037325609868</v>
      </c>
      <c r="J8" s="71">
        <f>J6/12</f>
        <v>78501.10403258905</v>
      </c>
      <c r="L8" s="147">
        <f t="shared" ref="L8:R8" si="3">D6*1.027</f>
        <v>844731.70289423876</v>
      </c>
      <c r="M8" s="147">
        <f t="shared" si="3"/>
        <v>864144.94223869813</v>
      </c>
      <c r="N8" s="147">
        <f t="shared" si="3"/>
        <v>883559.50852858101</v>
      </c>
      <c r="O8" s="147">
        <f t="shared" si="3"/>
        <v>903695.05179361487</v>
      </c>
      <c r="P8" s="147">
        <f t="shared" si="3"/>
        <v>924929.62260243983</v>
      </c>
      <c r="Q8" s="147">
        <f t="shared" si="3"/>
        <v>946163.23600081587</v>
      </c>
      <c r="R8" s="147">
        <f t="shared" si="3"/>
        <v>967447.60609762731</v>
      </c>
    </row>
    <row r="9" spans="1:22" ht="13.5" thickBot="1" x14ac:dyDescent="0.25">
      <c r="A9" s="104"/>
      <c r="B9" s="105"/>
      <c r="C9" s="89" t="s">
        <v>80</v>
      </c>
      <c r="D9" s="72">
        <f t="shared" ref="D9:J9" si="4">(D6-51600)/12</f>
        <v>64243.630549678579</v>
      </c>
      <c r="E9" s="72">
        <f t="shared" si="4"/>
        <v>65818.869055395829</v>
      </c>
      <c r="F9" s="72">
        <f t="shared" si="4"/>
        <v>67394.215232763803</v>
      </c>
      <c r="G9" s="72">
        <f t="shared" si="4"/>
        <v>69028.06327439264</v>
      </c>
      <c r="H9" s="72">
        <f t="shared" si="4"/>
        <v>70751.089143333331</v>
      </c>
      <c r="I9" s="72">
        <f t="shared" si="4"/>
        <v>72474.037325609868</v>
      </c>
      <c r="J9" s="73">
        <f t="shared" si="4"/>
        <v>74201.10403258905</v>
      </c>
      <c r="L9" s="147">
        <f t="shared" ref="L9:R9" si="5">L8-D6</f>
        <v>22208.136298095807</v>
      </c>
      <c r="M9" s="147">
        <f t="shared" si="5"/>
        <v>22718.513573948178</v>
      </c>
      <c r="N9" s="147">
        <f t="shared" si="5"/>
        <v>23228.925735415425</v>
      </c>
      <c r="O9" s="147">
        <f t="shared" si="5"/>
        <v>23758.292500903131</v>
      </c>
      <c r="P9" s="147">
        <f t="shared" si="5"/>
        <v>24316.552882439923</v>
      </c>
      <c r="Q9" s="147">
        <f t="shared" si="5"/>
        <v>24874.788093497511</v>
      </c>
      <c r="R9" s="147">
        <f t="shared" si="5"/>
        <v>25434.357706558774</v>
      </c>
    </row>
    <row r="10" spans="1:22" x14ac:dyDescent="0.2">
      <c r="A10" s="102"/>
      <c r="B10" s="106"/>
      <c r="C10" s="87" t="s">
        <v>81</v>
      </c>
      <c r="D10" s="74">
        <f t="shared" ref="D10:J10" si="6">D6/1752</f>
        <v>469.47692157314094</v>
      </c>
      <c r="E10" s="74">
        <f t="shared" si="6"/>
        <v>480.26622640682075</v>
      </c>
      <c r="F10" s="74">
        <f t="shared" si="6"/>
        <v>491.05626871756027</v>
      </c>
      <c r="G10" s="74">
        <f t="shared" si="6"/>
        <v>502.24700872871676</v>
      </c>
      <c r="H10" s="74">
        <f t="shared" si="6"/>
        <v>514.04855577625563</v>
      </c>
      <c r="I10" s="74">
        <f t="shared" si="6"/>
        <v>525.84957072335521</v>
      </c>
      <c r="J10" s="75">
        <f t="shared" si="6"/>
        <v>537.67879474376059</v>
      </c>
    </row>
    <row r="11" spans="1:22" x14ac:dyDescent="0.2">
      <c r="A11" s="102"/>
      <c r="B11" s="106"/>
      <c r="C11" s="87" t="s">
        <v>82</v>
      </c>
      <c r="D11" s="74">
        <f t="shared" ref="D11:J11" si="7">D6/1752*1.65</f>
        <v>774.63692059568257</v>
      </c>
      <c r="E11" s="74">
        <f t="shared" si="7"/>
        <v>792.43927357125415</v>
      </c>
      <c r="F11" s="74">
        <f t="shared" si="7"/>
        <v>810.24284338397445</v>
      </c>
      <c r="G11" s="74">
        <f t="shared" si="7"/>
        <v>828.70756440238267</v>
      </c>
      <c r="H11" s="74">
        <f t="shared" si="7"/>
        <v>848.18011703082175</v>
      </c>
      <c r="I11" s="74">
        <f t="shared" si="7"/>
        <v>867.6517916935361</v>
      </c>
      <c r="J11" s="75">
        <f t="shared" si="7"/>
        <v>887.17001132720497</v>
      </c>
    </row>
    <row r="12" spans="1:22" ht="13.5" thickBot="1" x14ac:dyDescent="0.25">
      <c r="A12" s="107"/>
      <c r="B12" s="108"/>
      <c r="C12" s="89" t="s">
        <v>83</v>
      </c>
      <c r="D12" s="76">
        <f t="shared" ref="D12:J12" si="8">D6/1752*0.65</f>
        <v>305.15999902254163</v>
      </c>
      <c r="E12" s="76">
        <f t="shared" si="8"/>
        <v>312.17304716443351</v>
      </c>
      <c r="F12" s="76">
        <f t="shared" si="8"/>
        <v>319.18657466641417</v>
      </c>
      <c r="G12" s="76">
        <f t="shared" si="8"/>
        <v>326.46055567366591</v>
      </c>
      <c r="H12" s="76">
        <f t="shared" si="8"/>
        <v>334.13156125456618</v>
      </c>
      <c r="I12" s="76">
        <f t="shared" si="8"/>
        <v>341.80222097018088</v>
      </c>
      <c r="J12" s="77">
        <f t="shared" si="8"/>
        <v>349.49121658344438</v>
      </c>
    </row>
    <row r="13" spans="1:22" ht="13.5" thickBot="1" x14ac:dyDescent="0.25">
      <c r="A13" s="96"/>
      <c r="B13" s="109"/>
      <c r="D13" s="78"/>
      <c r="E13" s="78"/>
      <c r="F13" s="78"/>
      <c r="G13" s="78"/>
      <c r="H13" s="78"/>
      <c r="I13" s="78"/>
      <c r="J13" s="79"/>
    </row>
    <row r="14" spans="1:22" x14ac:dyDescent="0.2">
      <c r="A14" s="100" t="s">
        <v>2</v>
      </c>
      <c r="B14" s="101"/>
      <c r="C14" s="90" t="s">
        <v>75</v>
      </c>
      <c r="D14" s="66">
        <f t="shared" ref="D14:J14" si="9">D15/1.12</f>
        <v>731174.27386075899</v>
      </c>
      <c r="E14" s="66">
        <f t="shared" si="9"/>
        <v>747951.74128701421</v>
      </c>
      <c r="F14" s="66">
        <f t="shared" si="9"/>
        <v>764729.20871326956</v>
      </c>
      <c r="G14" s="66">
        <f t="shared" si="9"/>
        <v>781913.97239086148</v>
      </c>
      <c r="H14" s="66">
        <f t="shared" si="9"/>
        <v>800153.68412499991</v>
      </c>
      <c r="I14" s="66">
        <f t="shared" si="9"/>
        <v>818504.59262499993</v>
      </c>
      <c r="J14" s="67">
        <f t="shared" si="9"/>
        <v>836898.00495037169</v>
      </c>
    </row>
    <row r="15" spans="1:22" x14ac:dyDescent="0.2">
      <c r="A15" s="102"/>
      <c r="B15" s="103" t="s">
        <v>76</v>
      </c>
      <c r="C15" s="88" t="s">
        <v>77</v>
      </c>
      <c r="D15" s="68">
        <v>818915.1867240502</v>
      </c>
      <c r="E15" s="68">
        <v>837705.95024145604</v>
      </c>
      <c r="F15" s="68">
        <v>856496.713758862</v>
      </c>
      <c r="G15" s="68">
        <v>875743.64907776495</v>
      </c>
      <c r="H15" s="68">
        <v>896172.12621999998</v>
      </c>
      <c r="I15" s="68">
        <v>916725.14373999997</v>
      </c>
      <c r="J15" s="71">
        <v>937325.76554441638</v>
      </c>
      <c r="L15" s="147">
        <f>D15+24500</f>
        <v>843415.1867240502</v>
      </c>
      <c r="M15" s="147">
        <f t="shared" ref="M15:R15" si="10">E15+24500</f>
        <v>862205.95024145604</v>
      </c>
      <c r="N15" s="147">
        <f t="shared" si="10"/>
        <v>880996.713758862</v>
      </c>
      <c r="O15" s="147">
        <f t="shared" si="10"/>
        <v>900243.64907776495</v>
      </c>
      <c r="P15" s="147">
        <f t="shared" si="10"/>
        <v>920672.12621999998</v>
      </c>
      <c r="Q15" s="147">
        <f t="shared" si="10"/>
        <v>941225.14373999997</v>
      </c>
      <c r="R15" s="147">
        <f t="shared" si="10"/>
        <v>961825.76554441638</v>
      </c>
    </row>
    <row r="16" spans="1:22" x14ac:dyDescent="0.2">
      <c r="A16" s="96"/>
      <c r="B16" s="98"/>
      <c r="C16" s="87" t="s">
        <v>78</v>
      </c>
      <c r="D16" s="69">
        <f t="shared" ref="D16:I17" si="11">D14/12</f>
        <v>60931.18948839658</v>
      </c>
      <c r="E16" s="69">
        <f t="shared" si="11"/>
        <v>62329.311773917849</v>
      </c>
      <c r="F16" s="69">
        <f t="shared" si="11"/>
        <v>63727.434059439132</v>
      </c>
      <c r="G16" s="69">
        <f t="shared" si="11"/>
        <v>65159.497699238455</v>
      </c>
      <c r="H16" s="69">
        <f t="shared" si="11"/>
        <v>66679.473677083326</v>
      </c>
      <c r="I16" s="69">
        <f t="shared" si="11"/>
        <v>68208.716052083328</v>
      </c>
      <c r="J16" s="70">
        <f>J14/12</f>
        <v>69741.500412530979</v>
      </c>
    </row>
    <row r="17" spans="1:19" x14ac:dyDescent="0.2">
      <c r="A17" s="96"/>
      <c r="B17" s="98"/>
      <c r="C17" s="87" t="s">
        <v>79</v>
      </c>
      <c r="D17" s="68">
        <f t="shared" si="11"/>
        <v>68242.932227004188</v>
      </c>
      <c r="E17" s="68">
        <f t="shared" si="11"/>
        <v>69808.829186788003</v>
      </c>
      <c r="F17" s="68">
        <f t="shared" si="11"/>
        <v>71374.726146571833</v>
      </c>
      <c r="G17" s="68">
        <f t="shared" si="11"/>
        <v>72978.637423147084</v>
      </c>
      <c r="H17" s="68">
        <f t="shared" si="11"/>
        <v>74681.010518333336</v>
      </c>
      <c r="I17" s="68">
        <f t="shared" si="11"/>
        <v>76393.761978333336</v>
      </c>
      <c r="J17" s="71">
        <f>J15/12</f>
        <v>78110.480462034699</v>
      </c>
      <c r="L17" s="147">
        <f>D15*1.027</f>
        <v>841025.89676559949</v>
      </c>
      <c r="M17" s="147">
        <f t="shared" ref="M17:S17" si="12">E15*1.027</f>
        <v>860324.0108979753</v>
      </c>
      <c r="N17" s="147">
        <f t="shared" si="12"/>
        <v>879622.12503035122</v>
      </c>
      <c r="O17" s="147">
        <f t="shared" si="12"/>
        <v>899388.7276028645</v>
      </c>
      <c r="P17" s="147">
        <f t="shared" si="12"/>
        <v>920368.77362793987</v>
      </c>
      <c r="Q17" s="147">
        <f t="shared" si="12"/>
        <v>941476.72262097988</v>
      </c>
      <c r="R17" s="147">
        <f t="shared" si="12"/>
        <v>962633.56121411559</v>
      </c>
      <c r="S17" s="147">
        <f t="shared" si="12"/>
        <v>0</v>
      </c>
    </row>
    <row r="18" spans="1:19" ht="13.5" thickBot="1" x14ac:dyDescent="0.25">
      <c r="A18" s="104"/>
      <c r="B18" s="105"/>
      <c r="C18" s="89" t="s">
        <v>80</v>
      </c>
      <c r="D18" s="72">
        <f t="shared" ref="D18:J18" si="13">(D15-51600)/12</f>
        <v>63942.932227004181</v>
      </c>
      <c r="E18" s="72">
        <f t="shared" si="13"/>
        <v>65508.829186788003</v>
      </c>
      <c r="F18" s="72">
        <f t="shared" si="13"/>
        <v>67074.726146571833</v>
      </c>
      <c r="G18" s="72">
        <f t="shared" si="13"/>
        <v>68678.637423147084</v>
      </c>
      <c r="H18" s="72">
        <f t="shared" si="13"/>
        <v>70381.010518333336</v>
      </c>
      <c r="I18" s="72">
        <f t="shared" si="13"/>
        <v>72093.761978333336</v>
      </c>
      <c r="J18" s="73">
        <f t="shared" si="13"/>
        <v>73810.480462034699</v>
      </c>
      <c r="L18" s="147">
        <f>L17-D15</f>
        <v>22110.71004154929</v>
      </c>
      <c r="M18" s="147">
        <f t="shared" ref="M18:S18" si="14">M17-E15</f>
        <v>22618.060656519257</v>
      </c>
      <c r="N18" s="147">
        <f t="shared" si="14"/>
        <v>23125.411271489225</v>
      </c>
      <c r="O18" s="147">
        <f t="shared" si="14"/>
        <v>23645.078525099554</v>
      </c>
      <c r="P18" s="147">
        <f t="shared" si="14"/>
        <v>24196.64740793989</v>
      </c>
      <c r="Q18" s="147">
        <f t="shared" si="14"/>
        <v>24751.578880979912</v>
      </c>
      <c r="R18" s="147">
        <f t="shared" si="14"/>
        <v>25307.795669699204</v>
      </c>
      <c r="S18" s="147">
        <f t="shared" si="14"/>
        <v>0</v>
      </c>
    </row>
    <row r="19" spans="1:19" x14ac:dyDescent="0.2">
      <c r="A19" s="102"/>
      <c r="B19" s="106"/>
      <c r="C19" s="87" t="s">
        <v>81</v>
      </c>
      <c r="D19" s="74">
        <f t="shared" ref="D19:J19" si="15">D15/1752</f>
        <v>467.41734402057659</v>
      </c>
      <c r="E19" s="74">
        <f t="shared" si="15"/>
        <v>478.14266566293151</v>
      </c>
      <c r="F19" s="74">
        <f t="shared" si="15"/>
        <v>488.86798730528653</v>
      </c>
      <c r="G19" s="74">
        <f t="shared" si="15"/>
        <v>499.85368098045944</v>
      </c>
      <c r="H19" s="74">
        <f t="shared" si="15"/>
        <v>511.51377067351598</v>
      </c>
      <c r="I19" s="74">
        <f t="shared" si="15"/>
        <v>523.24494505707764</v>
      </c>
      <c r="J19" s="75">
        <f t="shared" si="15"/>
        <v>535.00329083585405</v>
      </c>
    </row>
    <row r="20" spans="1:19" x14ac:dyDescent="0.2">
      <c r="A20" s="102"/>
      <c r="B20" s="106"/>
      <c r="C20" s="87" t="s">
        <v>82</v>
      </c>
      <c r="D20" s="74">
        <f t="shared" ref="D20:J20" si="16">D15/1752*1.65</f>
        <v>771.23861763395132</v>
      </c>
      <c r="E20" s="74">
        <f t="shared" si="16"/>
        <v>788.93539834383694</v>
      </c>
      <c r="F20" s="74">
        <f t="shared" si="16"/>
        <v>806.63217905372278</v>
      </c>
      <c r="G20" s="74">
        <f t="shared" si="16"/>
        <v>824.75857361775809</v>
      </c>
      <c r="H20" s="74">
        <f t="shared" si="16"/>
        <v>843.99772161130136</v>
      </c>
      <c r="I20" s="74">
        <f t="shared" si="16"/>
        <v>863.35415934417802</v>
      </c>
      <c r="J20" s="75">
        <f t="shared" si="16"/>
        <v>882.75542987915912</v>
      </c>
    </row>
    <row r="21" spans="1:19" ht="13.5" thickBot="1" x14ac:dyDescent="0.25">
      <c r="A21" s="107"/>
      <c r="B21" s="108"/>
      <c r="C21" s="89" t="s">
        <v>83</v>
      </c>
      <c r="D21" s="76">
        <f t="shared" ref="D21:J21" si="17">D15/1752*0.65</f>
        <v>303.82127361337479</v>
      </c>
      <c r="E21" s="76">
        <f t="shared" si="17"/>
        <v>310.79273268090549</v>
      </c>
      <c r="F21" s="76">
        <f t="shared" si="17"/>
        <v>317.76419174843625</v>
      </c>
      <c r="G21" s="76">
        <f t="shared" si="17"/>
        <v>324.90489263729864</v>
      </c>
      <c r="H21" s="76">
        <f t="shared" si="17"/>
        <v>332.48395093778538</v>
      </c>
      <c r="I21" s="76">
        <f t="shared" si="17"/>
        <v>340.10921428710049</v>
      </c>
      <c r="J21" s="77">
        <f t="shared" si="17"/>
        <v>347.75213904330514</v>
      </c>
    </row>
    <row r="22" spans="1:19" ht="13.5" thickBot="1" x14ac:dyDescent="0.25">
      <c r="A22" s="96"/>
      <c r="B22" s="109"/>
      <c r="D22" s="78"/>
      <c r="E22" s="78"/>
      <c r="F22" s="78"/>
      <c r="G22" s="78"/>
      <c r="H22" s="78"/>
      <c r="I22" s="78"/>
      <c r="J22" s="79"/>
    </row>
    <row r="23" spans="1:19" x14ac:dyDescent="0.2">
      <c r="A23" s="100" t="s">
        <v>4</v>
      </c>
      <c r="B23" s="101"/>
      <c r="C23" s="90" t="s">
        <v>75</v>
      </c>
      <c r="D23" s="66">
        <f t="shared" ref="D23:J23" si="18">D24/1.12</f>
        <v>706343.74107142852</v>
      </c>
      <c r="E23" s="66">
        <f t="shared" si="18"/>
        <v>721889.88839285704</v>
      </c>
      <c r="F23" s="66">
        <f t="shared" si="18"/>
        <v>737435.72178453987</v>
      </c>
      <c r="G23" s="66">
        <f t="shared" si="18"/>
        <v>752981.81545474008</v>
      </c>
      <c r="H23" s="66">
        <f t="shared" si="18"/>
        <v>768527.9091249404</v>
      </c>
      <c r="I23" s="66">
        <f t="shared" si="18"/>
        <v>784624.42750752659</v>
      </c>
      <c r="J23" s="67">
        <f t="shared" si="18"/>
        <v>802055.96049999993</v>
      </c>
    </row>
    <row r="24" spans="1:19" x14ac:dyDescent="0.2">
      <c r="A24" s="102"/>
      <c r="B24" s="103" t="s">
        <v>76</v>
      </c>
      <c r="C24" s="88" t="s">
        <v>77</v>
      </c>
      <c r="D24" s="68">
        <v>791104.99</v>
      </c>
      <c r="E24" s="68">
        <v>808516.67499999993</v>
      </c>
      <c r="F24" s="68">
        <v>825928.00839868479</v>
      </c>
      <c r="G24" s="68">
        <v>843339.63330930902</v>
      </c>
      <c r="H24" s="68">
        <v>860751.25821993337</v>
      </c>
      <c r="I24" s="68">
        <v>878779.35880842991</v>
      </c>
      <c r="J24" s="71">
        <v>898302.67576000001</v>
      </c>
      <c r="L24" s="147">
        <f>D24+24500</f>
        <v>815604.99</v>
      </c>
      <c r="M24" s="147">
        <f t="shared" ref="M24" si="19">E24+24500</f>
        <v>833016.67499999993</v>
      </c>
      <c r="N24" s="147">
        <f t="shared" ref="N24" si="20">F24+24500</f>
        <v>850428.00839868479</v>
      </c>
      <c r="O24" s="147">
        <f t="shared" ref="O24" si="21">G24+24500</f>
        <v>867839.63330930902</v>
      </c>
      <c r="P24" s="147">
        <f t="shared" ref="P24" si="22">H24+24500</f>
        <v>885251.25821993337</v>
      </c>
      <c r="Q24" s="147">
        <f t="shared" ref="Q24" si="23">I24+24500</f>
        <v>903279.35880842991</v>
      </c>
      <c r="R24" s="147">
        <f t="shared" ref="R24" si="24">J24+24500</f>
        <v>922802.67576000001</v>
      </c>
    </row>
    <row r="25" spans="1:19" x14ac:dyDescent="0.2">
      <c r="A25" s="96"/>
      <c r="B25" s="98"/>
      <c r="C25" s="87" t="s">
        <v>78</v>
      </c>
      <c r="D25" s="69">
        <f t="shared" ref="D25:I26" si="25">D23/12</f>
        <v>58861.978422619046</v>
      </c>
      <c r="E25" s="69">
        <f t="shared" si="25"/>
        <v>60157.490699404756</v>
      </c>
      <c r="F25" s="69">
        <f t="shared" si="25"/>
        <v>61452.976815378322</v>
      </c>
      <c r="G25" s="69">
        <f t="shared" si="25"/>
        <v>62748.484621228337</v>
      </c>
      <c r="H25" s="69">
        <f t="shared" si="25"/>
        <v>64043.992427078367</v>
      </c>
      <c r="I25" s="69">
        <f t="shared" si="25"/>
        <v>65385.368958960549</v>
      </c>
      <c r="J25" s="70">
        <f>J23/12</f>
        <v>66837.996708333332</v>
      </c>
    </row>
    <row r="26" spans="1:19" x14ac:dyDescent="0.2">
      <c r="A26" s="96"/>
      <c r="B26" s="98"/>
      <c r="C26" s="87" t="s">
        <v>79</v>
      </c>
      <c r="D26" s="80">
        <f t="shared" si="25"/>
        <v>65925.415833333333</v>
      </c>
      <c r="E26" s="80">
        <f t="shared" si="25"/>
        <v>67376.389583333323</v>
      </c>
      <c r="F26" s="80">
        <f t="shared" si="25"/>
        <v>68827.334033223728</v>
      </c>
      <c r="G26" s="80">
        <f t="shared" si="25"/>
        <v>70278.302775775752</v>
      </c>
      <c r="H26" s="80">
        <f t="shared" si="25"/>
        <v>71729.271518327776</v>
      </c>
      <c r="I26" s="80">
        <f t="shared" si="25"/>
        <v>73231.613234035831</v>
      </c>
      <c r="J26" s="81">
        <f>J24/12</f>
        <v>74858.556313333334</v>
      </c>
      <c r="L26" s="147">
        <f>D24*1.027</f>
        <v>812464.82472999988</v>
      </c>
      <c r="M26" s="147">
        <f t="shared" ref="M26:R26" si="26">E24*1.027</f>
        <v>830346.62522499985</v>
      </c>
      <c r="N26" s="147">
        <f t="shared" si="26"/>
        <v>848228.06462544925</v>
      </c>
      <c r="O26" s="147">
        <f t="shared" si="26"/>
        <v>866109.80340866034</v>
      </c>
      <c r="P26" s="147">
        <f t="shared" si="26"/>
        <v>883991.54219187144</v>
      </c>
      <c r="Q26" s="147">
        <f t="shared" si="26"/>
        <v>902506.4014962574</v>
      </c>
      <c r="R26" s="147">
        <f t="shared" si="26"/>
        <v>922556.84800551995</v>
      </c>
    </row>
    <row r="27" spans="1:19" ht="13.5" thickBot="1" x14ac:dyDescent="0.25">
      <c r="A27" s="104"/>
      <c r="B27" s="105"/>
      <c r="C27" s="89" t="s">
        <v>80</v>
      </c>
      <c r="D27" s="82">
        <f t="shared" ref="D27:I27" si="27">(D24-51600)/12</f>
        <v>61625.415833333333</v>
      </c>
      <c r="E27" s="82">
        <f t="shared" si="27"/>
        <v>63076.38958333333</v>
      </c>
      <c r="F27" s="82">
        <f t="shared" si="27"/>
        <v>64527.334033223735</v>
      </c>
      <c r="G27" s="82">
        <f t="shared" si="27"/>
        <v>65978.302775775752</v>
      </c>
      <c r="H27" s="82">
        <f t="shared" si="27"/>
        <v>67429.271518327776</v>
      </c>
      <c r="I27" s="82">
        <f t="shared" si="27"/>
        <v>68931.613234035831</v>
      </c>
      <c r="J27" s="83">
        <f>(J24-51600)/12</f>
        <v>70558.556313333334</v>
      </c>
      <c r="L27" s="147">
        <f>L26-D24</f>
        <v>21359.834729999886</v>
      </c>
      <c r="M27" s="147">
        <f t="shared" ref="M27:R27" si="28">M26-E24</f>
        <v>21829.95022499992</v>
      </c>
      <c r="N27" s="147">
        <f t="shared" si="28"/>
        <v>22300.056226764456</v>
      </c>
      <c r="O27" s="147">
        <f t="shared" si="28"/>
        <v>22770.170099351322</v>
      </c>
      <c r="P27" s="147">
        <f t="shared" si="28"/>
        <v>23240.283971938072</v>
      </c>
      <c r="Q27" s="147">
        <f t="shared" si="28"/>
        <v>23727.042687827488</v>
      </c>
      <c r="R27" s="147">
        <f t="shared" si="28"/>
        <v>24254.172245519934</v>
      </c>
    </row>
    <row r="28" spans="1:19" x14ac:dyDescent="0.2">
      <c r="A28" s="102"/>
      <c r="B28" s="106"/>
      <c r="C28" s="87" t="s">
        <v>81</v>
      </c>
      <c r="D28" s="74">
        <f t="shared" ref="D28:I28" si="29">D24/1752</f>
        <v>451.54394406392692</v>
      </c>
      <c r="E28" s="74">
        <f t="shared" si="29"/>
        <v>461.48212043378993</v>
      </c>
      <c r="F28" s="74">
        <f t="shared" si="29"/>
        <v>471.42009611797079</v>
      </c>
      <c r="G28" s="74">
        <f t="shared" si="29"/>
        <v>481.35823819024489</v>
      </c>
      <c r="H28" s="74">
        <f t="shared" si="29"/>
        <v>491.29638026251905</v>
      </c>
      <c r="I28" s="74">
        <f t="shared" si="29"/>
        <v>501.58639201394402</v>
      </c>
      <c r="J28" s="75">
        <f>J24/1752</f>
        <v>512.72983776255705</v>
      </c>
    </row>
    <row r="29" spans="1:19" x14ac:dyDescent="0.2">
      <c r="A29" s="102"/>
      <c r="B29" s="106"/>
      <c r="C29" s="87" t="s">
        <v>82</v>
      </c>
      <c r="D29" s="74">
        <f t="shared" ref="D29:I29" si="30">D24/1752*1.65</f>
        <v>745.04750770547935</v>
      </c>
      <c r="E29" s="74">
        <f t="shared" si="30"/>
        <v>761.44549871575339</v>
      </c>
      <c r="F29" s="74">
        <f t="shared" si="30"/>
        <v>777.84315859465175</v>
      </c>
      <c r="G29" s="74">
        <f t="shared" si="30"/>
        <v>794.24109301390399</v>
      </c>
      <c r="H29" s="74">
        <f t="shared" si="30"/>
        <v>810.63902743315634</v>
      </c>
      <c r="I29" s="74">
        <f t="shared" si="30"/>
        <v>827.61754682300761</v>
      </c>
      <c r="J29" s="75">
        <f>J24/1752*1.65</f>
        <v>846.00423230821912</v>
      </c>
    </row>
    <row r="30" spans="1:19" ht="13.5" thickBot="1" x14ac:dyDescent="0.25">
      <c r="A30" s="107"/>
      <c r="B30" s="108"/>
      <c r="C30" s="89" t="s">
        <v>83</v>
      </c>
      <c r="D30" s="76">
        <f t="shared" ref="D30:I30" si="31">D24/1752*0.65</f>
        <v>293.50356364155249</v>
      </c>
      <c r="E30" s="76">
        <f t="shared" si="31"/>
        <v>299.96337828196346</v>
      </c>
      <c r="F30" s="76">
        <f t="shared" si="31"/>
        <v>306.42306247668103</v>
      </c>
      <c r="G30" s="76">
        <f t="shared" si="31"/>
        <v>312.88285482365922</v>
      </c>
      <c r="H30" s="76">
        <f t="shared" si="31"/>
        <v>319.34264717063741</v>
      </c>
      <c r="I30" s="76">
        <f t="shared" si="31"/>
        <v>326.03115480906365</v>
      </c>
      <c r="J30" s="77">
        <f>J24/1752*0.65</f>
        <v>333.27439454566212</v>
      </c>
    </row>
    <row r="31" spans="1:19" ht="13.5" thickBot="1" x14ac:dyDescent="0.25">
      <c r="A31" s="96"/>
      <c r="B31" s="109"/>
      <c r="D31" s="84"/>
      <c r="E31" s="84"/>
      <c r="F31" s="84"/>
      <c r="G31" s="84"/>
      <c r="H31" s="84"/>
      <c r="I31" s="84"/>
      <c r="J31" s="79"/>
    </row>
    <row r="32" spans="1:19" x14ac:dyDescent="0.2">
      <c r="A32" s="100" t="s">
        <v>9</v>
      </c>
      <c r="B32" s="101"/>
      <c r="C32" s="90" t="s">
        <v>75</v>
      </c>
      <c r="D32" s="66">
        <f t="shared" ref="D32:J32" si="32">D33/1.12</f>
        <v>691932.31962329207</v>
      </c>
      <c r="E32" s="66">
        <f t="shared" si="32"/>
        <v>707316.50446428568</v>
      </c>
      <c r="F32" s="66">
        <f t="shared" si="32"/>
        <v>722708.60714285704</v>
      </c>
      <c r="G32" s="66">
        <f t="shared" si="32"/>
        <v>738100.75123857101</v>
      </c>
      <c r="H32" s="66">
        <f t="shared" si="32"/>
        <v>753492.92318926286</v>
      </c>
      <c r="I32" s="66">
        <f t="shared" si="32"/>
        <v>768885.0951399568</v>
      </c>
      <c r="J32" s="67">
        <f t="shared" si="32"/>
        <v>784977.94090538588</v>
      </c>
    </row>
    <row r="33" spans="1:26" x14ac:dyDescent="0.2">
      <c r="A33" s="102"/>
      <c r="B33" s="103" t="s">
        <v>76</v>
      </c>
      <c r="C33" s="88" t="s">
        <v>77</v>
      </c>
      <c r="D33" s="68">
        <v>774964.19797808724</v>
      </c>
      <c r="E33" s="68">
        <v>792194.48499999999</v>
      </c>
      <c r="F33" s="68">
        <v>809433.64</v>
      </c>
      <c r="G33" s="68">
        <v>826672.84138719959</v>
      </c>
      <c r="H33" s="68">
        <v>843912.07397197455</v>
      </c>
      <c r="I33" s="68">
        <v>861151.30655675172</v>
      </c>
      <c r="J33" s="71">
        <v>879175.29381403222</v>
      </c>
      <c r="L33" s="147">
        <f>D33+24500</f>
        <v>799464.19797808724</v>
      </c>
      <c r="M33" s="147">
        <f t="shared" ref="M33" si="33">E33+24500</f>
        <v>816694.48499999999</v>
      </c>
      <c r="N33" s="147">
        <f t="shared" ref="N33" si="34">F33+24500</f>
        <v>833933.64</v>
      </c>
      <c r="O33" s="147">
        <f t="shared" ref="O33" si="35">G33+24500</f>
        <v>851172.84138719959</v>
      </c>
      <c r="P33" s="147">
        <f t="shared" ref="P33" si="36">H33+24500</f>
        <v>868412.07397197455</v>
      </c>
      <c r="Q33" s="147">
        <f t="shared" ref="Q33" si="37">I33+24500</f>
        <v>885651.30655675172</v>
      </c>
      <c r="R33" s="147">
        <f t="shared" ref="R33" si="38">J33+24500</f>
        <v>903675.29381403222</v>
      </c>
    </row>
    <row r="34" spans="1:26" x14ac:dyDescent="0.2">
      <c r="A34" s="96"/>
      <c r="B34" s="98"/>
      <c r="C34" s="87" t="s">
        <v>78</v>
      </c>
      <c r="D34" s="69">
        <f>D32/12</f>
        <v>57661.026635274342</v>
      </c>
      <c r="E34" s="69">
        <f>E32/12</f>
        <v>58943.042038690473</v>
      </c>
      <c r="F34" s="69">
        <f>F32/12</f>
        <v>60225.717261904756</v>
      </c>
      <c r="G34" s="69">
        <f>G32/12</f>
        <v>61508.395936547582</v>
      </c>
      <c r="H34" s="69">
        <f t="shared" ref="D34:I35" si="39">H32/12</f>
        <v>62791.076932438569</v>
      </c>
      <c r="I34" s="69">
        <f t="shared" si="39"/>
        <v>64073.757928329731</v>
      </c>
      <c r="J34" s="70">
        <f>J32/12</f>
        <v>65414.828408782159</v>
      </c>
    </row>
    <row r="35" spans="1:26" x14ac:dyDescent="0.2">
      <c r="A35" s="96"/>
      <c r="B35" s="98"/>
      <c r="C35" s="87" t="s">
        <v>79</v>
      </c>
      <c r="D35" s="80">
        <f t="shared" si="39"/>
        <v>64580.349831507272</v>
      </c>
      <c r="E35" s="80">
        <f t="shared" si="39"/>
        <v>66016.207083333327</v>
      </c>
      <c r="F35" s="80">
        <f t="shared" si="39"/>
        <v>67452.80333333333</v>
      </c>
      <c r="G35" s="80">
        <f t="shared" si="39"/>
        <v>68889.403448933299</v>
      </c>
      <c r="H35" s="80">
        <f t="shared" si="39"/>
        <v>70326.006164331207</v>
      </c>
      <c r="I35" s="80">
        <f t="shared" si="39"/>
        <v>71762.608879729305</v>
      </c>
      <c r="J35" s="81">
        <f>J33/12</f>
        <v>73264.607817836019</v>
      </c>
      <c r="L35" s="147">
        <f>D33*1.027</f>
        <v>795888.23132349551</v>
      </c>
      <c r="M35" s="147">
        <f t="shared" ref="M35:R35" si="40">E33*1.027</f>
        <v>813583.73609499994</v>
      </c>
      <c r="N35" s="147">
        <f t="shared" si="40"/>
        <v>831288.34827999992</v>
      </c>
      <c r="O35" s="147">
        <f t="shared" si="40"/>
        <v>848993.00810465391</v>
      </c>
      <c r="P35" s="147">
        <f t="shared" si="40"/>
        <v>866697.69996921776</v>
      </c>
      <c r="Q35" s="147">
        <f t="shared" si="40"/>
        <v>884402.39183378394</v>
      </c>
      <c r="R35" s="147">
        <f t="shared" si="40"/>
        <v>902913.026747011</v>
      </c>
    </row>
    <row r="36" spans="1:26" ht="13.5" thickBot="1" x14ac:dyDescent="0.25">
      <c r="A36" s="104"/>
      <c r="B36" s="105"/>
      <c r="C36" s="89" t="s">
        <v>80</v>
      </c>
      <c r="D36" s="82">
        <f t="shared" ref="D36:I36" si="41">(D33-51600)/12</f>
        <v>60280.349831507272</v>
      </c>
      <c r="E36" s="82">
        <f t="shared" si="41"/>
        <v>61716.207083333335</v>
      </c>
      <c r="F36" s="82">
        <f t="shared" si="41"/>
        <v>63152.803333333337</v>
      </c>
      <c r="G36" s="82">
        <f t="shared" si="41"/>
        <v>64589.403448933299</v>
      </c>
      <c r="H36" s="82">
        <f t="shared" si="41"/>
        <v>66026.006164331207</v>
      </c>
      <c r="I36" s="82">
        <f t="shared" si="41"/>
        <v>67462.608879729305</v>
      </c>
      <c r="J36" s="83">
        <f>(J33-51600)/12</f>
        <v>68964.607817836019</v>
      </c>
      <c r="L36" s="147">
        <f>L35-D33</f>
        <v>20924.033345408272</v>
      </c>
      <c r="M36" s="147">
        <f t="shared" ref="M36:R36" si="42">M35-E33</f>
        <v>21389.251094999956</v>
      </c>
      <c r="N36" s="147">
        <f t="shared" si="42"/>
        <v>21854.708279999904</v>
      </c>
      <c r="O36" s="147">
        <f t="shared" si="42"/>
        <v>22320.166717454325</v>
      </c>
      <c r="P36" s="147">
        <f t="shared" si="42"/>
        <v>22785.625997243216</v>
      </c>
      <c r="Q36" s="147">
        <f t="shared" si="42"/>
        <v>23251.085277032224</v>
      </c>
      <c r="R36" s="147">
        <f t="shared" si="42"/>
        <v>23737.732932978775</v>
      </c>
    </row>
    <row r="37" spans="1:26" x14ac:dyDescent="0.2">
      <c r="A37" s="102"/>
      <c r="B37" s="106"/>
      <c r="C37" s="87" t="s">
        <v>81</v>
      </c>
      <c r="D37" s="74">
        <f t="shared" ref="D37:I37" si="43">D33/1752</f>
        <v>442.33116322950184</v>
      </c>
      <c r="E37" s="74">
        <f t="shared" si="43"/>
        <v>452.16580194063926</v>
      </c>
      <c r="F37" s="74">
        <f t="shared" si="43"/>
        <v>462.00550228310505</v>
      </c>
      <c r="G37" s="74">
        <f t="shared" si="43"/>
        <v>471.84522910228287</v>
      </c>
      <c r="H37" s="74">
        <f t="shared" si="43"/>
        <v>481.68497372829597</v>
      </c>
      <c r="I37" s="74">
        <f t="shared" si="43"/>
        <v>491.52471835431032</v>
      </c>
      <c r="J37" s="75">
        <f>J33/1752</f>
        <v>501.81238231394531</v>
      </c>
    </row>
    <row r="38" spans="1:26" x14ac:dyDescent="0.2">
      <c r="A38" s="102"/>
      <c r="B38" s="106"/>
      <c r="C38" s="87" t="s">
        <v>82</v>
      </c>
      <c r="D38" s="74">
        <f t="shared" ref="D38:I38" si="44">D33/1752*1.65</f>
        <v>729.84641932867805</v>
      </c>
      <c r="E38" s="74">
        <f t="shared" si="44"/>
        <v>746.07357320205472</v>
      </c>
      <c r="F38" s="74">
        <f t="shared" si="44"/>
        <v>762.30907876712331</v>
      </c>
      <c r="G38" s="74">
        <f t="shared" si="44"/>
        <v>778.54462801876673</v>
      </c>
      <c r="H38" s="74">
        <f t="shared" si="44"/>
        <v>794.78020665168833</v>
      </c>
      <c r="I38" s="74">
        <f t="shared" si="44"/>
        <v>811.01578528461198</v>
      </c>
      <c r="J38" s="75">
        <f>J33/1752*1.65</f>
        <v>827.99043081800971</v>
      </c>
    </row>
    <row r="39" spans="1:26" ht="13.5" thickBot="1" x14ac:dyDescent="0.25">
      <c r="A39" s="107"/>
      <c r="B39" s="108"/>
      <c r="C39" s="89" t="s">
        <v>83</v>
      </c>
      <c r="D39" s="76">
        <f t="shared" ref="D39:I39" si="45">D33/1752*0.65</f>
        <v>287.51525609917621</v>
      </c>
      <c r="E39" s="76">
        <f t="shared" si="45"/>
        <v>293.90777126141552</v>
      </c>
      <c r="F39" s="76">
        <f t="shared" si="45"/>
        <v>300.30357648401827</v>
      </c>
      <c r="G39" s="76">
        <f t="shared" si="45"/>
        <v>306.69939891648386</v>
      </c>
      <c r="H39" s="76">
        <f t="shared" si="45"/>
        <v>313.09523292339242</v>
      </c>
      <c r="I39" s="76">
        <f t="shared" si="45"/>
        <v>319.49106693030171</v>
      </c>
      <c r="J39" s="77">
        <f>J33/1752*0.65</f>
        <v>326.17804850406446</v>
      </c>
    </row>
    <row r="40" spans="1:26" ht="13.5" thickBot="1" x14ac:dyDescent="0.25">
      <c r="A40" s="96"/>
      <c r="B40" s="109"/>
      <c r="D40" s="78"/>
      <c r="E40" s="78"/>
      <c r="F40" s="78"/>
      <c r="G40" s="78"/>
      <c r="H40" s="78"/>
      <c r="I40" s="78"/>
      <c r="J40" s="79"/>
    </row>
    <row r="41" spans="1:26" x14ac:dyDescent="0.2">
      <c r="A41" s="100" t="s">
        <v>13</v>
      </c>
      <c r="B41" s="101"/>
      <c r="C41" s="90" t="s">
        <v>75</v>
      </c>
      <c r="D41" s="66">
        <f t="shared" ref="D41:J41" si="46">D42/1.12</f>
        <v>663455.88678571419</v>
      </c>
      <c r="E41" s="66">
        <f t="shared" si="46"/>
        <v>676291.18595982133</v>
      </c>
      <c r="F41" s="66">
        <f t="shared" si="46"/>
        <v>689126.48513392848</v>
      </c>
      <c r="G41" s="66">
        <f t="shared" si="46"/>
        <v>702978.03642012447</v>
      </c>
      <c r="H41" s="66">
        <f t="shared" si="46"/>
        <v>716985.18303571409</v>
      </c>
      <c r="I41" s="66">
        <f t="shared" si="46"/>
        <v>730991.7893703864</v>
      </c>
      <c r="J41" s="67">
        <f t="shared" si="46"/>
        <v>745454.5302114638</v>
      </c>
    </row>
    <row r="42" spans="1:26" x14ac:dyDescent="0.2">
      <c r="A42" s="102"/>
      <c r="B42" s="103" t="s">
        <v>76</v>
      </c>
      <c r="C42" s="88" t="s">
        <v>77</v>
      </c>
      <c r="D42" s="68">
        <v>743070.5932</v>
      </c>
      <c r="E42" s="68">
        <v>757446.12827500002</v>
      </c>
      <c r="F42" s="68">
        <v>771821.66334999993</v>
      </c>
      <c r="G42" s="68">
        <v>787335.40079053945</v>
      </c>
      <c r="H42" s="68">
        <v>803023.40499999991</v>
      </c>
      <c r="I42" s="68">
        <v>818710.80409483286</v>
      </c>
      <c r="J42" s="71">
        <v>834909.07383683953</v>
      </c>
      <c r="L42" s="147">
        <f>D42+24500</f>
        <v>767570.5932</v>
      </c>
      <c r="M42" s="147">
        <f t="shared" ref="M42" si="47">E42+24500</f>
        <v>781946.12827500002</v>
      </c>
      <c r="N42" s="147">
        <f t="shared" ref="N42" si="48">F42+24500</f>
        <v>796321.66334999993</v>
      </c>
      <c r="O42" s="147">
        <f t="shared" ref="O42" si="49">G42+24500</f>
        <v>811835.40079053945</v>
      </c>
      <c r="P42" s="147">
        <f t="shared" ref="P42" si="50">H42+24500</f>
        <v>827523.40499999991</v>
      </c>
      <c r="Q42" s="147">
        <f t="shared" ref="Q42" si="51">I42+24500</f>
        <v>843210.80409483286</v>
      </c>
      <c r="R42" s="147">
        <f t="shared" ref="R42" si="52">J42+24500</f>
        <v>859409.07383683953</v>
      </c>
      <c r="T42" s="84"/>
      <c r="U42" s="84"/>
      <c r="V42" s="84"/>
      <c r="W42" s="84"/>
      <c r="X42" s="84"/>
      <c r="Y42" s="84"/>
      <c r="Z42" s="84"/>
    </row>
    <row r="43" spans="1:26" x14ac:dyDescent="0.2">
      <c r="A43" s="96"/>
      <c r="B43" s="98"/>
      <c r="C43" s="87" t="s">
        <v>78</v>
      </c>
      <c r="D43" s="69">
        <f t="shared" ref="D43:I44" si="53">D41/12</f>
        <v>55287.990565476182</v>
      </c>
      <c r="E43" s="69">
        <f t="shared" si="53"/>
        <v>56357.598829985109</v>
      </c>
      <c r="F43" s="69">
        <f t="shared" si="53"/>
        <v>57427.207094494042</v>
      </c>
      <c r="G43" s="69">
        <f t="shared" si="53"/>
        <v>58581.50303501037</v>
      </c>
      <c r="H43" s="69">
        <f t="shared" si="53"/>
        <v>59748.765252976176</v>
      </c>
      <c r="I43" s="69">
        <f t="shared" si="53"/>
        <v>60915.982447532202</v>
      </c>
      <c r="J43" s="70">
        <f>J41/12</f>
        <v>62121.210850955315</v>
      </c>
    </row>
    <row r="44" spans="1:26" x14ac:dyDescent="0.2">
      <c r="A44" s="96"/>
      <c r="B44" s="98"/>
      <c r="C44" s="87" t="s">
        <v>79</v>
      </c>
      <c r="D44" s="80">
        <f t="shared" si="53"/>
        <v>61922.549433333334</v>
      </c>
      <c r="E44" s="80">
        <f t="shared" si="53"/>
        <v>63120.510689583338</v>
      </c>
      <c r="F44" s="80">
        <f t="shared" si="53"/>
        <v>64318.471945833327</v>
      </c>
      <c r="G44" s="80">
        <f t="shared" si="53"/>
        <v>65611.283399211621</v>
      </c>
      <c r="H44" s="80">
        <f t="shared" si="53"/>
        <v>66918.617083333331</v>
      </c>
      <c r="I44" s="80">
        <f t="shared" si="53"/>
        <v>68225.900341236076</v>
      </c>
      <c r="J44" s="81">
        <f>J42/12</f>
        <v>69575.75615306996</v>
      </c>
      <c r="L44" s="147">
        <f t="shared" ref="L44:R44" si="54">D42*1.027</f>
        <v>763133.49921639997</v>
      </c>
      <c r="M44" s="147">
        <f t="shared" si="54"/>
        <v>777897.17373842502</v>
      </c>
      <c r="N44" s="147">
        <f t="shared" si="54"/>
        <v>792660.84826044983</v>
      </c>
      <c r="O44" s="147">
        <f t="shared" si="54"/>
        <v>808593.45661188394</v>
      </c>
      <c r="P44" s="147">
        <f t="shared" si="54"/>
        <v>824705.03693499987</v>
      </c>
      <c r="Q44" s="147">
        <f t="shared" si="54"/>
        <v>840815.99580539332</v>
      </c>
      <c r="R44" s="147">
        <f t="shared" si="54"/>
        <v>857451.61883043416</v>
      </c>
    </row>
    <row r="45" spans="1:26" ht="13.5" thickBot="1" x14ac:dyDescent="0.25">
      <c r="A45" s="104"/>
      <c r="B45" s="105"/>
      <c r="C45" s="89" t="s">
        <v>80</v>
      </c>
      <c r="D45" s="82">
        <f t="shared" ref="D45:I45" si="55">(D42-51600)/12</f>
        <v>57622.549433333334</v>
      </c>
      <c r="E45" s="82">
        <f t="shared" si="55"/>
        <v>58820.510689583338</v>
      </c>
      <c r="F45" s="82">
        <f t="shared" si="55"/>
        <v>60018.471945833327</v>
      </c>
      <c r="G45" s="82">
        <f t="shared" si="55"/>
        <v>61311.283399211621</v>
      </c>
      <c r="H45" s="82">
        <f t="shared" si="55"/>
        <v>62618.617083333324</v>
      </c>
      <c r="I45" s="82">
        <f t="shared" si="55"/>
        <v>63925.900341236069</v>
      </c>
      <c r="J45" s="83">
        <f>(J42-51600)/12</f>
        <v>65275.75615306996</v>
      </c>
      <c r="L45" s="147">
        <f t="shared" ref="L45:R45" si="56">L44-D42</f>
        <v>20062.906016399967</v>
      </c>
      <c r="M45" s="147">
        <f t="shared" si="56"/>
        <v>20451.045463424991</v>
      </c>
      <c r="N45" s="147">
        <f t="shared" si="56"/>
        <v>20839.184910449898</v>
      </c>
      <c r="O45" s="147">
        <f t="shared" si="56"/>
        <v>21258.055821344489</v>
      </c>
      <c r="P45" s="147">
        <f t="shared" si="56"/>
        <v>21681.631934999954</v>
      </c>
      <c r="Q45" s="147">
        <f t="shared" si="56"/>
        <v>22105.191710560466</v>
      </c>
      <c r="R45" s="147">
        <f t="shared" si="56"/>
        <v>22542.544993594638</v>
      </c>
      <c r="S45" s="147">
        <f t="shared" ref="S45" si="57">S44-K42</f>
        <v>0</v>
      </c>
    </row>
    <row r="46" spans="1:26" x14ac:dyDescent="0.2">
      <c r="A46" s="102"/>
      <c r="B46" s="106"/>
      <c r="C46" s="87" t="s">
        <v>81</v>
      </c>
      <c r="D46" s="74">
        <f t="shared" ref="D46:I46" si="58">D42/1752</f>
        <v>424.12705091324199</v>
      </c>
      <c r="E46" s="74">
        <f t="shared" si="58"/>
        <v>432.33226499714613</v>
      </c>
      <c r="F46" s="74">
        <f t="shared" si="58"/>
        <v>440.53747908105021</v>
      </c>
      <c r="G46" s="74">
        <f t="shared" si="58"/>
        <v>449.39235204939467</v>
      </c>
      <c r="H46" s="74">
        <f t="shared" si="58"/>
        <v>458.34669235159811</v>
      </c>
      <c r="I46" s="74">
        <f t="shared" si="58"/>
        <v>467.30068726874021</v>
      </c>
      <c r="J46" s="75">
        <f>J42/1752</f>
        <v>476.5462750210271</v>
      </c>
      <c r="L46" s="147"/>
      <c r="M46" s="147"/>
      <c r="N46" s="147"/>
      <c r="O46" s="147"/>
      <c r="P46" s="147"/>
      <c r="Q46" s="147"/>
      <c r="R46" s="147"/>
    </row>
    <row r="47" spans="1:26" x14ac:dyDescent="0.2">
      <c r="A47" s="102"/>
      <c r="B47" s="106"/>
      <c r="C47" s="87" t="s">
        <v>82</v>
      </c>
      <c r="D47" s="74">
        <f t="shared" ref="D47:I47" si="59">D42/1752*1.65</f>
        <v>699.80963400684925</v>
      </c>
      <c r="E47" s="74">
        <f t="shared" si="59"/>
        <v>713.3482372452911</v>
      </c>
      <c r="F47" s="74">
        <f t="shared" si="59"/>
        <v>726.88684048373284</v>
      </c>
      <c r="G47" s="74">
        <f t="shared" si="59"/>
        <v>741.49738088150116</v>
      </c>
      <c r="H47" s="74">
        <f t="shared" si="59"/>
        <v>756.27204238013678</v>
      </c>
      <c r="I47" s="74">
        <f t="shared" si="59"/>
        <v>771.04613399342134</v>
      </c>
      <c r="J47" s="75">
        <f>J42/1752*1.65</f>
        <v>786.3013537846947</v>
      </c>
    </row>
    <row r="48" spans="1:26" ht="13.5" thickBot="1" x14ac:dyDescent="0.25">
      <c r="A48" s="107"/>
      <c r="B48" s="108"/>
      <c r="C48" s="89" t="s">
        <v>83</v>
      </c>
      <c r="D48" s="76">
        <f t="shared" ref="D48:I48" si="60">D42/1752*0.65</f>
        <v>275.68258309360732</v>
      </c>
      <c r="E48" s="76">
        <f t="shared" si="60"/>
        <v>281.01597224814498</v>
      </c>
      <c r="F48" s="76">
        <f t="shared" si="60"/>
        <v>286.34936140268263</v>
      </c>
      <c r="G48" s="76">
        <f t="shared" si="60"/>
        <v>292.10502883210654</v>
      </c>
      <c r="H48" s="76">
        <f t="shared" si="60"/>
        <v>297.92535002853879</v>
      </c>
      <c r="I48" s="76">
        <f t="shared" si="60"/>
        <v>303.74544672468113</v>
      </c>
      <c r="J48" s="77">
        <f>J42/1752*0.65</f>
        <v>309.7550787636676</v>
      </c>
    </row>
    <row r="49" spans="1:26" ht="13.5" thickBot="1" x14ac:dyDescent="0.25">
      <c r="A49" s="96"/>
      <c r="B49" s="109"/>
      <c r="D49" s="84"/>
      <c r="E49" s="84"/>
      <c r="F49" s="84"/>
      <c r="G49" s="84"/>
      <c r="H49" s="84"/>
      <c r="I49" s="84"/>
      <c r="J49" s="79"/>
    </row>
    <row r="50" spans="1:26" x14ac:dyDescent="0.2">
      <c r="A50" s="100" t="s">
        <v>18</v>
      </c>
      <c r="B50" s="101"/>
      <c r="C50" s="90" t="s">
        <v>75</v>
      </c>
      <c r="D50" s="66">
        <f t="shared" ref="D50:J50" si="61">D51/1.12</f>
        <v>641762.69258928555</v>
      </c>
      <c r="E50" s="66">
        <f t="shared" si="61"/>
        <v>653928.08299107139</v>
      </c>
      <c r="F50" s="66">
        <f t="shared" si="61"/>
        <v>666093.47339285701</v>
      </c>
      <c r="G50" s="66">
        <f t="shared" si="61"/>
        <v>678258.86379464273</v>
      </c>
      <c r="H50" s="66">
        <f t="shared" si="61"/>
        <v>690437.36950026767</v>
      </c>
      <c r="I50" s="66">
        <f t="shared" si="61"/>
        <v>703662.5611332733</v>
      </c>
      <c r="J50" s="67">
        <f t="shared" si="61"/>
        <v>717359.83482142852</v>
      </c>
    </row>
    <row r="51" spans="1:26" x14ac:dyDescent="0.2">
      <c r="A51" s="102"/>
      <c r="B51" s="103" t="s">
        <v>76</v>
      </c>
      <c r="C51" s="88" t="s">
        <v>77</v>
      </c>
      <c r="D51" s="68">
        <v>718774.21569999994</v>
      </c>
      <c r="E51" s="68">
        <v>732399.45295000006</v>
      </c>
      <c r="F51" s="68">
        <v>746024.69019999995</v>
      </c>
      <c r="G51" s="68">
        <v>759649.92744999996</v>
      </c>
      <c r="H51" s="68">
        <v>773289.85384029988</v>
      </c>
      <c r="I51" s="68">
        <v>788102.06846926617</v>
      </c>
      <c r="J51" s="71">
        <v>803443.01500000001</v>
      </c>
      <c r="L51" s="147">
        <f>D51+24500</f>
        <v>743274.21569999994</v>
      </c>
      <c r="M51" s="147">
        <f t="shared" ref="M51" si="62">E51+24500</f>
        <v>756899.45295000006</v>
      </c>
      <c r="N51" s="147">
        <f t="shared" ref="N51" si="63">F51+24500</f>
        <v>770524.69019999995</v>
      </c>
      <c r="O51" s="147">
        <f t="shared" ref="O51" si="64">G51+24500</f>
        <v>784149.92744999996</v>
      </c>
      <c r="P51" s="147">
        <f t="shared" ref="P51" si="65">H51+24500</f>
        <v>797789.85384029988</v>
      </c>
      <c r="Q51" s="147">
        <f t="shared" ref="Q51" si="66">I51+24500</f>
        <v>812602.06846926617</v>
      </c>
      <c r="R51" s="147">
        <f t="shared" ref="R51" si="67">J51+24500</f>
        <v>827943.01500000001</v>
      </c>
      <c r="T51" s="84"/>
      <c r="U51" s="84"/>
      <c r="V51" s="84"/>
      <c r="W51" s="84"/>
      <c r="X51" s="84"/>
      <c r="Y51" s="84"/>
      <c r="Z51" s="84"/>
    </row>
    <row r="52" spans="1:26" x14ac:dyDescent="0.2">
      <c r="A52" s="96"/>
      <c r="B52" s="98"/>
      <c r="C52" s="87" t="s">
        <v>78</v>
      </c>
      <c r="D52" s="69">
        <f t="shared" ref="D52:I53" si="68">D50/12</f>
        <v>53480.224382440465</v>
      </c>
      <c r="E52" s="69">
        <f t="shared" si="68"/>
        <v>54494.006915922619</v>
      </c>
      <c r="F52" s="69">
        <f t="shared" si="68"/>
        <v>55507.78944940475</v>
      </c>
      <c r="G52" s="69">
        <f t="shared" si="68"/>
        <v>56521.571982886897</v>
      </c>
      <c r="H52" s="69">
        <f t="shared" si="68"/>
        <v>57536.447458355637</v>
      </c>
      <c r="I52" s="69">
        <f t="shared" si="68"/>
        <v>58638.54676110611</v>
      </c>
      <c r="J52" s="70">
        <f>J50/12</f>
        <v>59779.986235119046</v>
      </c>
    </row>
    <row r="53" spans="1:26" x14ac:dyDescent="0.2">
      <c r="A53" s="96"/>
      <c r="B53" s="98"/>
      <c r="C53" s="87" t="s">
        <v>79</v>
      </c>
      <c r="D53" s="80">
        <f t="shared" si="68"/>
        <v>59897.851308333331</v>
      </c>
      <c r="E53" s="80">
        <f t="shared" si="68"/>
        <v>61033.287745833339</v>
      </c>
      <c r="F53" s="80">
        <f t="shared" si="68"/>
        <v>62168.724183333332</v>
      </c>
      <c r="G53" s="80">
        <f t="shared" si="68"/>
        <v>63304.160620833332</v>
      </c>
      <c r="H53" s="80">
        <f t="shared" si="68"/>
        <v>64440.821153358323</v>
      </c>
      <c r="I53" s="80">
        <f t="shared" si="68"/>
        <v>65675.172372438843</v>
      </c>
      <c r="J53" s="81">
        <f>J51/12</f>
        <v>66953.58458333333</v>
      </c>
      <c r="L53" s="147">
        <f t="shared" ref="L53:R53" si="69">D51*1.027</f>
        <v>738181.11952389986</v>
      </c>
      <c r="M53" s="147">
        <f t="shared" si="69"/>
        <v>752174.23817965004</v>
      </c>
      <c r="N53" s="147">
        <f t="shared" si="69"/>
        <v>766167.35683539987</v>
      </c>
      <c r="O53" s="147">
        <f t="shared" si="69"/>
        <v>780160.47549114993</v>
      </c>
      <c r="P53" s="147">
        <f t="shared" si="69"/>
        <v>794168.67989398795</v>
      </c>
      <c r="Q53" s="147">
        <f t="shared" si="69"/>
        <v>809380.82431793632</v>
      </c>
      <c r="R53" s="147">
        <f t="shared" si="69"/>
        <v>825135.97640499996</v>
      </c>
    </row>
    <row r="54" spans="1:26" ht="13.5" thickBot="1" x14ac:dyDescent="0.25">
      <c r="A54" s="104"/>
      <c r="B54" s="105"/>
      <c r="C54" s="89" t="s">
        <v>80</v>
      </c>
      <c r="D54" s="82">
        <f t="shared" ref="D54:I54" si="70">(D51-51600)/12</f>
        <v>55597.851308333331</v>
      </c>
      <c r="E54" s="82">
        <f t="shared" si="70"/>
        <v>56733.287745833339</v>
      </c>
      <c r="F54" s="82">
        <f t="shared" si="70"/>
        <v>57868.724183333332</v>
      </c>
      <c r="G54" s="82">
        <f t="shared" si="70"/>
        <v>59004.160620833332</v>
      </c>
      <c r="H54" s="82">
        <f t="shared" si="70"/>
        <v>60140.821153358323</v>
      </c>
      <c r="I54" s="82">
        <f t="shared" si="70"/>
        <v>61375.17237243885</v>
      </c>
      <c r="J54" s="83">
        <f>(J51-51600)/12</f>
        <v>62653.584583333337</v>
      </c>
      <c r="L54" s="147">
        <f t="shared" ref="L54:R54" si="71">L53-D51</f>
        <v>19406.90382389992</v>
      </c>
      <c r="M54" s="147">
        <f t="shared" si="71"/>
        <v>19774.785229649977</v>
      </c>
      <c r="N54" s="147">
        <f t="shared" si="71"/>
        <v>20142.666635399917</v>
      </c>
      <c r="O54" s="147">
        <f t="shared" si="71"/>
        <v>20510.548041149974</v>
      </c>
      <c r="P54" s="147">
        <f t="shared" si="71"/>
        <v>20878.82605368807</v>
      </c>
      <c r="Q54" s="147">
        <f t="shared" si="71"/>
        <v>21278.755848670145</v>
      </c>
      <c r="R54" s="147">
        <f t="shared" si="71"/>
        <v>21692.961404999951</v>
      </c>
    </row>
    <row r="55" spans="1:26" x14ac:dyDescent="0.2">
      <c r="A55" s="102"/>
      <c r="B55" s="106"/>
      <c r="C55" s="87" t="s">
        <v>81</v>
      </c>
      <c r="D55" s="74">
        <f t="shared" ref="D55:I55" si="72">D51/1752</f>
        <v>410.25925553652962</v>
      </c>
      <c r="E55" s="74">
        <f t="shared" si="72"/>
        <v>418.03621743721465</v>
      </c>
      <c r="F55" s="74">
        <f t="shared" si="72"/>
        <v>425.8131793378995</v>
      </c>
      <c r="G55" s="74">
        <f t="shared" si="72"/>
        <v>433.59014123858447</v>
      </c>
      <c r="H55" s="74">
        <f t="shared" si="72"/>
        <v>441.37548735176932</v>
      </c>
      <c r="I55" s="74">
        <f t="shared" si="72"/>
        <v>449.82994775643044</v>
      </c>
      <c r="J55" s="75">
        <f>J51/1752</f>
        <v>458.58619577625569</v>
      </c>
    </row>
    <row r="56" spans="1:26" x14ac:dyDescent="0.2">
      <c r="A56" s="102"/>
      <c r="B56" s="106"/>
      <c r="C56" s="87" t="s">
        <v>82</v>
      </c>
      <c r="D56" s="74">
        <f t="shared" ref="D56:I56" si="73">D51/1752*1.65</f>
        <v>676.92777163527387</v>
      </c>
      <c r="E56" s="74">
        <f t="shared" si="73"/>
        <v>689.75975877140411</v>
      </c>
      <c r="F56" s="74">
        <f t="shared" si="73"/>
        <v>702.59174590753412</v>
      </c>
      <c r="G56" s="74">
        <f t="shared" si="73"/>
        <v>715.42373304366436</v>
      </c>
      <c r="H56" s="74">
        <f t="shared" si="73"/>
        <v>728.26955413041935</v>
      </c>
      <c r="I56" s="74">
        <f t="shared" si="73"/>
        <v>742.21941379811017</v>
      </c>
      <c r="J56" s="75">
        <f>J51/1752*1.65</f>
        <v>756.6672230308219</v>
      </c>
      <c r="L56" s="147"/>
      <c r="M56" s="147"/>
      <c r="N56" s="147"/>
      <c r="O56" s="147"/>
      <c r="P56" s="147"/>
      <c r="Q56" s="147"/>
      <c r="R56" s="147"/>
    </row>
    <row r="57" spans="1:26" ht="13.5" thickBot="1" x14ac:dyDescent="0.25">
      <c r="A57" s="107"/>
      <c r="B57" s="121"/>
      <c r="C57" s="89" t="s">
        <v>83</v>
      </c>
      <c r="D57" s="76">
        <f t="shared" ref="D57:I57" si="74">D51/1752*0.65</f>
        <v>266.66851609874425</v>
      </c>
      <c r="E57" s="76">
        <f t="shared" si="74"/>
        <v>271.72354133418952</v>
      </c>
      <c r="F57" s="76">
        <f t="shared" si="74"/>
        <v>276.77856656963468</v>
      </c>
      <c r="G57" s="76">
        <f t="shared" si="74"/>
        <v>281.83359180507989</v>
      </c>
      <c r="H57" s="76">
        <f t="shared" si="74"/>
        <v>286.89406677865009</v>
      </c>
      <c r="I57" s="76">
        <f t="shared" si="74"/>
        <v>292.38946604167978</v>
      </c>
      <c r="J57" s="77">
        <f>J51/1752*0.65</f>
        <v>298.08102725456621</v>
      </c>
    </row>
    <row r="58" spans="1:26" x14ac:dyDescent="0.2">
      <c r="B58" s="109"/>
      <c r="D58" s="78"/>
      <c r="E58" s="78"/>
      <c r="F58" s="78"/>
      <c r="G58" s="78"/>
      <c r="H58" s="78"/>
      <c r="I58" s="78"/>
    </row>
  </sheetData>
  <customSheetViews>
    <customSheetView guid="{B7BC6832-7846-4005-A67A-9CE20787EEB3}" scale="115" showPageBreaks="1" hiddenColumns="1" view="pageBreakPreview">
      <selection activeCell="D6" sqref="D6"/>
      <pageMargins left="0" right="0" top="0" bottom="0" header="0" footer="0"/>
      <pageSetup paperSize="9" scale="86" fitToHeight="2" orientation="portrait" r:id="rId1"/>
      <headerFooter alignWithMargins="0"/>
    </customSheetView>
  </customSheetViews>
  <mergeCells count="1">
    <mergeCell ref="D3:J3"/>
  </mergeCells>
  <pageMargins left="0.31496062992125984" right="0.15748031496062992" top="0.23622047244094491" bottom="0.19685039370078741" header="0.19685039370078741" footer="0.15748031496062992"/>
  <pageSetup paperSize="9" scale="86" fitToHeight="2" orientation="portrait" horizontalDpi="4294967293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8"/>
  <sheetViews>
    <sheetView view="pageBreakPreview" zoomScale="110" zoomScaleNormal="100" zoomScaleSheetLayoutView="110" workbookViewId="0">
      <selection activeCell="A2" sqref="A2"/>
    </sheetView>
  </sheetViews>
  <sheetFormatPr baseColWidth="10" defaultColWidth="11.42578125" defaultRowHeight="12.75" x14ac:dyDescent="0.2"/>
  <cols>
    <col min="1" max="1" width="3.42578125" style="92" customWidth="1"/>
    <col min="2" max="2" width="5.5703125" style="92" customWidth="1"/>
    <col min="3" max="3" width="40" style="92" customWidth="1"/>
    <col min="4" max="4" width="10.42578125" style="92" customWidth="1"/>
    <col min="5" max="5" width="10.28515625" style="92" customWidth="1"/>
    <col min="6" max="8" width="10.140625" style="92" customWidth="1"/>
    <col min="9" max="10" width="10" style="92" customWidth="1"/>
    <col min="11" max="16384" width="11.42578125" style="92"/>
  </cols>
  <sheetData>
    <row r="1" spans="1:10" x14ac:dyDescent="0.2">
      <c r="A1" s="116" t="s">
        <v>96</v>
      </c>
      <c r="B1" s="116"/>
    </row>
    <row r="2" spans="1:10" ht="13.5" thickBot="1" x14ac:dyDescent="0.25">
      <c r="A2" s="93"/>
    </row>
    <row r="3" spans="1:10" x14ac:dyDescent="0.2">
      <c r="A3" s="94"/>
      <c r="B3" s="95"/>
      <c r="C3" s="95"/>
      <c r="D3" s="172" t="s">
        <v>84</v>
      </c>
      <c r="E3" s="173"/>
      <c r="F3" s="173"/>
      <c r="G3" s="173"/>
      <c r="H3" s="173"/>
      <c r="I3" s="173"/>
      <c r="J3" s="174"/>
    </row>
    <row r="4" spans="1:10" ht="13.5" thickBot="1" x14ac:dyDescent="0.25">
      <c r="A4" s="96"/>
      <c r="B4" s="97" t="s">
        <v>85</v>
      </c>
      <c r="D4" s="98">
        <v>0</v>
      </c>
      <c r="E4" s="98">
        <v>1</v>
      </c>
      <c r="F4" s="98">
        <v>2</v>
      </c>
      <c r="G4" s="98">
        <v>3</v>
      </c>
      <c r="H4" s="98">
        <v>4</v>
      </c>
      <c r="I4" s="98">
        <v>5</v>
      </c>
      <c r="J4" s="99">
        <v>6</v>
      </c>
    </row>
    <row r="5" spans="1:10" x14ac:dyDescent="0.2">
      <c r="A5" s="100" t="s">
        <v>0</v>
      </c>
      <c r="B5" s="101"/>
      <c r="C5" s="90" t="s">
        <v>86</v>
      </c>
      <c r="D5" s="66">
        <f>D6/1.12</f>
        <v>734396.04160369898</v>
      </c>
      <c r="E5" s="66">
        <f t="shared" ref="E5:J5" si="0">E6/1.12</f>
        <v>751273.59702209814</v>
      </c>
      <c r="F5" s="66">
        <f t="shared" si="0"/>
        <v>768152.30606532632</v>
      </c>
      <c r="G5" s="66">
        <f t="shared" si="0"/>
        <v>785657.82079706399</v>
      </c>
      <c r="H5" s="66">
        <f t="shared" si="0"/>
        <v>804118.81224999984</v>
      </c>
      <c r="I5" s="66">
        <f t="shared" si="0"/>
        <v>822578.97134581988</v>
      </c>
      <c r="J5" s="67">
        <f t="shared" si="0"/>
        <v>841083.25749202538</v>
      </c>
    </row>
    <row r="6" spans="1:10" x14ac:dyDescent="0.2">
      <c r="A6" s="102"/>
      <c r="B6" s="103" t="s">
        <v>76</v>
      </c>
      <c r="C6" s="88" t="s">
        <v>87</v>
      </c>
      <c r="D6" s="69">
        <f>'2-4'!D6</f>
        <v>822523.56659614295</v>
      </c>
      <c r="E6" s="69">
        <f>'2-4'!E6</f>
        <v>841426.42866474995</v>
      </c>
      <c r="F6" s="69">
        <f>'2-4'!F6</f>
        <v>860330.58279316558</v>
      </c>
      <c r="G6" s="69">
        <f>'2-4'!G6</f>
        <v>879936.75929271174</v>
      </c>
      <c r="H6" s="69">
        <f>'2-4'!H6</f>
        <v>900613.06971999991</v>
      </c>
      <c r="I6" s="69">
        <f>'2-4'!I6</f>
        <v>921288.44790731836</v>
      </c>
      <c r="J6" s="69">
        <f>'2-4'!J6</f>
        <v>942013.24839106854</v>
      </c>
    </row>
    <row r="7" spans="1:10" x14ac:dyDescent="0.2">
      <c r="A7" s="96"/>
      <c r="B7" s="98"/>
      <c r="C7" s="87" t="s">
        <v>88</v>
      </c>
      <c r="D7" s="69">
        <f>D5/12</f>
        <v>61199.670133641579</v>
      </c>
      <c r="E7" s="69">
        <f t="shared" ref="E7:I8" si="1">E5/12</f>
        <v>62606.133085174843</v>
      </c>
      <c r="F7" s="69">
        <f t="shared" si="1"/>
        <v>64012.692172110525</v>
      </c>
      <c r="G7" s="69">
        <f t="shared" si="1"/>
        <v>65471.485066421999</v>
      </c>
      <c r="H7" s="69">
        <f t="shared" si="1"/>
        <v>67009.90102083332</v>
      </c>
      <c r="I7" s="69">
        <f t="shared" si="1"/>
        <v>68548.247612151652</v>
      </c>
      <c r="J7" s="70">
        <f>J5/12</f>
        <v>70090.271457668787</v>
      </c>
    </row>
    <row r="8" spans="1:10" x14ac:dyDescent="0.2">
      <c r="A8" s="96"/>
      <c r="B8" s="98"/>
      <c r="C8" s="87" t="s">
        <v>89</v>
      </c>
      <c r="D8" s="68">
        <f>D6/12</f>
        <v>68543.630549678579</v>
      </c>
      <c r="E8" s="68">
        <f t="shared" si="1"/>
        <v>70118.869055395829</v>
      </c>
      <c r="F8" s="68">
        <f t="shared" si="1"/>
        <v>71694.215232763803</v>
      </c>
      <c r="G8" s="68">
        <f t="shared" si="1"/>
        <v>73328.06327439264</v>
      </c>
      <c r="H8" s="68">
        <f t="shared" si="1"/>
        <v>75051.089143333331</v>
      </c>
      <c r="I8" s="68">
        <f t="shared" si="1"/>
        <v>76774.037325609868</v>
      </c>
      <c r="J8" s="71">
        <f>J6/12</f>
        <v>78501.10403258905</v>
      </c>
    </row>
    <row r="9" spans="1:10" ht="13.5" thickBot="1" x14ac:dyDescent="0.25">
      <c r="A9" s="104"/>
      <c r="B9" s="105"/>
      <c r="C9" s="89" t="s">
        <v>90</v>
      </c>
      <c r="D9" s="72">
        <f t="shared" ref="D9:J9" si="2">(D6-51600)/12</f>
        <v>64243.630549678579</v>
      </c>
      <c r="E9" s="72">
        <f t="shared" si="2"/>
        <v>65818.869055395829</v>
      </c>
      <c r="F9" s="72">
        <f t="shared" si="2"/>
        <v>67394.215232763803</v>
      </c>
      <c r="G9" s="72">
        <f t="shared" si="2"/>
        <v>69028.06327439264</v>
      </c>
      <c r="H9" s="72">
        <f t="shared" si="2"/>
        <v>70751.089143333331</v>
      </c>
      <c r="I9" s="72">
        <f t="shared" si="2"/>
        <v>72474.037325609868</v>
      </c>
      <c r="J9" s="73">
        <f t="shared" si="2"/>
        <v>74201.10403258905</v>
      </c>
    </row>
    <row r="10" spans="1:10" x14ac:dyDescent="0.2">
      <c r="A10" s="102"/>
      <c r="B10" s="106"/>
      <c r="C10" s="87" t="s">
        <v>91</v>
      </c>
      <c r="D10" s="74">
        <f t="shared" ref="D10:J10" si="3">D6/1752</f>
        <v>469.47692157314094</v>
      </c>
      <c r="E10" s="74">
        <f t="shared" si="3"/>
        <v>480.26622640682075</v>
      </c>
      <c r="F10" s="74">
        <f t="shared" si="3"/>
        <v>491.05626871756027</v>
      </c>
      <c r="G10" s="74">
        <f t="shared" si="3"/>
        <v>502.24700872871676</v>
      </c>
      <c r="H10" s="74">
        <f t="shared" si="3"/>
        <v>514.04855577625563</v>
      </c>
      <c r="I10" s="74">
        <f t="shared" si="3"/>
        <v>525.84957072335521</v>
      </c>
      <c r="J10" s="75">
        <f t="shared" si="3"/>
        <v>537.67879474376059</v>
      </c>
    </row>
    <row r="11" spans="1:10" x14ac:dyDescent="0.2">
      <c r="A11" s="102"/>
      <c r="B11" s="106"/>
      <c r="C11" s="87" t="s">
        <v>92</v>
      </c>
      <c r="D11" s="74">
        <f t="shared" ref="D11:J11" si="4">D6/1752*1.65</f>
        <v>774.63692059568257</v>
      </c>
      <c r="E11" s="74">
        <f t="shared" si="4"/>
        <v>792.43927357125415</v>
      </c>
      <c r="F11" s="74">
        <f t="shared" si="4"/>
        <v>810.24284338397445</v>
      </c>
      <c r="G11" s="74">
        <f t="shared" si="4"/>
        <v>828.70756440238267</v>
      </c>
      <c r="H11" s="74">
        <f t="shared" si="4"/>
        <v>848.18011703082175</v>
      </c>
      <c r="I11" s="74">
        <f t="shared" si="4"/>
        <v>867.6517916935361</v>
      </c>
      <c r="J11" s="75">
        <f t="shared" si="4"/>
        <v>887.17001132720497</v>
      </c>
    </row>
    <row r="12" spans="1:10" ht="13.5" thickBot="1" x14ac:dyDescent="0.25">
      <c r="A12" s="102"/>
      <c r="B12" s="106"/>
      <c r="C12" s="87" t="s">
        <v>93</v>
      </c>
      <c r="D12" s="76">
        <f t="shared" ref="D12:J12" si="5">D6/1752*0.65</f>
        <v>305.15999902254163</v>
      </c>
      <c r="E12" s="76">
        <f t="shared" si="5"/>
        <v>312.17304716443351</v>
      </c>
      <c r="F12" s="76">
        <f t="shared" si="5"/>
        <v>319.18657466641417</v>
      </c>
      <c r="G12" s="76">
        <f t="shared" si="5"/>
        <v>326.46055567366591</v>
      </c>
      <c r="H12" s="76">
        <f t="shared" si="5"/>
        <v>334.13156125456618</v>
      </c>
      <c r="I12" s="76">
        <f t="shared" si="5"/>
        <v>341.80222097018088</v>
      </c>
      <c r="J12" s="77">
        <f t="shared" si="5"/>
        <v>349.49121658344438</v>
      </c>
    </row>
    <row r="13" spans="1:10" ht="13.5" thickBot="1" x14ac:dyDescent="0.25">
      <c r="A13" s="110"/>
      <c r="B13" s="111"/>
      <c r="C13" s="91"/>
      <c r="D13" s="78"/>
      <c r="E13" s="78"/>
      <c r="F13" s="78"/>
      <c r="G13" s="78"/>
      <c r="H13" s="78"/>
      <c r="I13" s="78"/>
      <c r="J13" s="79"/>
    </row>
    <row r="14" spans="1:10" x14ac:dyDescent="0.2">
      <c r="A14" s="100" t="s">
        <v>2</v>
      </c>
      <c r="B14" s="101"/>
      <c r="C14" s="90" t="s">
        <v>86</v>
      </c>
      <c r="D14" s="66">
        <f t="shared" ref="D14:J14" si="6">D15/1.12</f>
        <v>731174.27386075899</v>
      </c>
      <c r="E14" s="66">
        <f t="shared" si="6"/>
        <v>747951.74128701421</v>
      </c>
      <c r="F14" s="66">
        <f t="shared" si="6"/>
        <v>764729.20871326956</v>
      </c>
      <c r="G14" s="66">
        <f t="shared" si="6"/>
        <v>781913.97239086148</v>
      </c>
      <c r="H14" s="66">
        <f t="shared" si="6"/>
        <v>800153.68412499991</v>
      </c>
      <c r="I14" s="66">
        <f t="shared" si="6"/>
        <v>818504.59262499993</v>
      </c>
      <c r="J14" s="67">
        <f t="shared" si="6"/>
        <v>836898.00495037169</v>
      </c>
    </row>
    <row r="15" spans="1:10" x14ac:dyDescent="0.2">
      <c r="A15" s="102"/>
      <c r="B15" s="103" t="s">
        <v>76</v>
      </c>
      <c r="C15" s="88" t="s">
        <v>87</v>
      </c>
      <c r="D15" s="69">
        <f>'2-4'!D15</f>
        <v>818915.1867240502</v>
      </c>
      <c r="E15" s="69">
        <f>'2-4'!E15</f>
        <v>837705.95024145604</v>
      </c>
      <c r="F15" s="69">
        <f>'2-4'!F15</f>
        <v>856496.713758862</v>
      </c>
      <c r="G15" s="69">
        <f>'2-4'!G15</f>
        <v>875743.64907776495</v>
      </c>
      <c r="H15" s="69">
        <f>'2-4'!H15</f>
        <v>896172.12621999998</v>
      </c>
      <c r="I15" s="69">
        <f>'2-4'!I15</f>
        <v>916725.14373999997</v>
      </c>
      <c r="J15" s="69">
        <f>'2-4'!J15</f>
        <v>937325.76554441638</v>
      </c>
    </row>
    <row r="16" spans="1:10" x14ac:dyDescent="0.2">
      <c r="A16" s="96"/>
      <c r="B16" s="98"/>
      <c r="C16" s="87" t="s">
        <v>88</v>
      </c>
      <c r="D16" s="69">
        <f t="shared" ref="D16:I16" si="7">D14/12</f>
        <v>60931.18948839658</v>
      </c>
      <c r="E16" s="69">
        <f t="shared" si="7"/>
        <v>62329.311773917849</v>
      </c>
      <c r="F16" s="69">
        <f t="shared" si="7"/>
        <v>63727.434059439132</v>
      </c>
      <c r="G16" s="69">
        <f t="shared" si="7"/>
        <v>65159.497699238455</v>
      </c>
      <c r="H16" s="69">
        <f t="shared" si="7"/>
        <v>66679.473677083326</v>
      </c>
      <c r="I16" s="69">
        <f t="shared" si="7"/>
        <v>68208.716052083328</v>
      </c>
      <c r="J16" s="70">
        <f>J14/12</f>
        <v>69741.500412530979</v>
      </c>
    </row>
    <row r="17" spans="1:10" x14ac:dyDescent="0.2">
      <c r="A17" s="96"/>
      <c r="B17" s="98"/>
      <c r="C17" s="87" t="s">
        <v>89</v>
      </c>
      <c r="D17" s="68">
        <f t="shared" ref="D17:I17" si="8">D15/12</f>
        <v>68242.932227004188</v>
      </c>
      <c r="E17" s="68">
        <f t="shared" si="8"/>
        <v>69808.829186788003</v>
      </c>
      <c r="F17" s="68">
        <f t="shared" si="8"/>
        <v>71374.726146571833</v>
      </c>
      <c r="G17" s="68">
        <f t="shared" si="8"/>
        <v>72978.637423147084</v>
      </c>
      <c r="H17" s="68">
        <f t="shared" si="8"/>
        <v>74681.010518333336</v>
      </c>
      <c r="I17" s="68">
        <f t="shared" si="8"/>
        <v>76393.761978333336</v>
      </c>
      <c r="J17" s="71">
        <f>J15/12</f>
        <v>78110.480462034699</v>
      </c>
    </row>
    <row r="18" spans="1:10" ht="13.5" thickBot="1" x14ac:dyDescent="0.25">
      <c r="A18" s="104"/>
      <c r="B18" s="105"/>
      <c r="C18" s="89" t="s">
        <v>90</v>
      </c>
      <c r="D18" s="72">
        <f t="shared" ref="D18:J18" si="9">(D15-51600)/12</f>
        <v>63942.932227004181</v>
      </c>
      <c r="E18" s="72">
        <f t="shared" si="9"/>
        <v>65508.829186788003</v>
      </c>
      <c r="F18" s="72">
        <f t="shared" si="9"/>
        <v>67074.726146571833</v>
      </c>
      <c r="G18" s="72">
        <f t="shared" si="9"/>
        <v>68678.637423147084</v>
      </c>
      <c r="H18" s="72">
        <f t="shared" si="9"/>
        <v>70381.010518333336</v>
      </c>
      <c r="I18" s="72">
        <f t="shared" si="9"/>
        <v>72093.761978333336</v>
      </c>
      <c r="J18" s="73">
        <f t="shared" si="9"/>
        <v>73810.480462034699</v>
      </c>
    </row>
    <row r="19" spans="1:10" x14ac:dyDescent="0.2">
      <c r="A19" s="102"/>
      <c r="B19" s="106"/>
      <c r="C19" s="87" t="s">
        <v>91</v>
      </c>
      <c r="D19" s="74">
        <f t="shared" ref="D19:J19" si="10">D15/1752</f>
        <v>467.41734402057659</v>
      </c>
      <c r="E19" s="74">
        <f t="shared" si="10"/>
        <v>478.14266566293151</v>
      </c>
      <c r="F19" s="74">
        <f t="shared" si="10"/>
        <v>488.86798730528653</v>
      </c>
      <c r="G19" s="74">
        <f t="shared" si="10"/>
        <v>499.85368098045944</v>
      </c>
      <c r="H19" s="74">
        <f t="shared" si="10"/>
        <v>511.51377067351598</v>
      </c>
      <c r="I19" s="74">
        <f t="shared" si="10"/>
        <v>523.24494505707764</v>
      </c>
      <c r="J19" s="75">
        <f t="shared" si="10"/>
        <v>535.00329083585405</v>
      </c>
    </row>
    <row r="20" spans="1:10" x14ac:dyDescent="0.2">
      <c r="A20" s="102"/>
      <c r="B20" s="106"/>
      <c r="C20" s="87" t="s">
        <v>92</v>
      </c>
      <c r="D20" s="74">
        <f t="shared" ref="D20:J20" si="11">D15/1752*1.65</f>
        <v>771.23861763395132</v>
      </c>
      <c r="E20" s="74">
        <f t="shared" si="11"/>
        <v>788.93539834383694</v>
      </c>
      <c r="F20" s="74">
        <f t="shared" si="11"/>
        <v>806.63217905372278</v>
      </c>
      <c r="G20" s="74">
        <f t="shared" si="11"/>
        <v>824.75857361775809</v>
      </c>
      <c r="H20" s="74">
        <f t="shared" si="11"/>
        <v>843.99772161130136</v>
      </c>
      <c r="I20" s="74">
        <f t="shared" si="11"/>
        <v>863.35415934417802</v>
      </c>
      <c r="J20" s="75">
        <f t="shared" si="11"/>
        <v>882.75542987915912</v>
      </c>
    </row>
    <row r="21" spans="1:10" ht="13.5" thickBot="1" x14ac:dyDescent="0.25">
      <c r="A21" s="102"/>
      <c r="B21" s="106"/>
      <c r="C21" s="87" t="s">
        <v>93</v>
      </c>
      <c r="D21" s="76">
        <f t="shared" ref="D21:J21" si="12">D15/1752*0.65</f>
        <v>303.82127361337479</v>
      </c>
      <c r="E21" s="76">
        <f t="shared" si="12"/>
        <v>310.79273268090549</v>
      </c>
      <c r="F21" s="76">
        <f t="shared" si="12"/>
        <v>317.76419174843625</v>
      </c>
      <c r="G21" s="76">
        <f t="shared" si="12"/>
        <v>324.90489263729864</v>
      </c>
      <c r="H21" s="76">
        <f t="shared" si="12"/>
        <v>332.48395093778538</v>
      </c>
      <c r="I21" s="76">
        <f t="shared" si="12"/>
        <v>340.10921428710049</v>
      </c>
      <c r="J21" s="77">
        <f t="shared" si="12"/>
        <v>347.75213904330514</v>
      </c>
    </row>
    <row r="22" spans="1:10" ht="13.5" thickBot="1" x14ac:dyDescent="0.25">
      <c r="A22" s="110"/>
      <c r="B22" s="111"/>
      <c r="C22" s="91"/>
      <c r="D22" s="78"/>
      <c r="E22" s="78"/>
      <c r="F22" s="78"/>
      <c r="G22" s="78"/>
      <c r="H22" s="78"/>
      <c r="I22" s="78"/>
      <c r="J22" s="79"/>
    </row>
    <row r="23" spans="1:10" x14ac:dyDescent="0.2">
      <c r="A23" s="112" t="s">
        <v>4</v>
      </c>
      <c r="B23" s="113"/>
      <c r="C23" s="87" t="s">
        <v>86</v>
      </c>
      <c r="D23" s="66">
        <f t="shared" ref="D23:J23" si="13">D24/1.12</f>
        <v>706343.74107142852</v>
      </c>
      <c r="E23" s="66">
        <f t="shared" si="13"/>
        <v>721889.88839285704</v>
      </c>
      <c r="F23" s="66">
        <f t="shared" si="13"/>
        <v>737435.72178453987</v>
      </c>
      <c r="G23" s="66">
        <f t="shared" si="13"/>
        <v>752981.81545474008</v>
      </c>
      <c r="H23" s="66">
        <f t="shared" si="13"/>
        <v>768527.9091249404</v>
      </c>
      <c r="I23" s="66">
        <f t="shared" si="13"/>
        <v>784624.42750752659</v>
      </c>
      <c r="J23" s="67">
        <f t="shared" si="13"/>
        <v>802055.96049999993</v>
      </c>
    </row>
    <row r="24" spans="1:10" x14ac:dyDescent="0.2">
      <c r="A24" s="102"/>
      <c r="B24" s="103" t="s">
        <v>76</v>
      </c>
      <c r="C24" s="88" t="s">
        <v>87</v>
      </c>
      <c r="D24" s="69">
        <f>'2-4'!D24</f>
        <v>791104.99</v>
      </c>
      <c r="E24" s="69">
        <f>'2-4'!E24</f>
        <v>808516.67499999993</v>
      </c>
      <c r="F24" s="69">
        <f>'2-4'!F24</f>
        <v>825928.00839868479</v>
      </c>
      <c r="G24" s="69">
        <f>'2-4'!G24</f>
        <v>843339.63330930902</v>
      </c>
      <c r="H24" s="69">
        <f>'2-4'!H24</f>
        <v>860751.25821993337</v>
      </c>
      <c r="I24" s="69">
        <f>'2-4'!I24</f>
        <v>878779.35880842991</v>
      </c>
      <c r="J24" s="69">
        <f>'2-4'!J24</f>
        <v>898302.67576000001</v>
      </c>
    </row>
    <row r="25" spans="1:10" x14ac:dyDescent="0.2">
      <c r="A25" s="96"/>
      <c r="B25" s="98"/>
      <c r="C25" s="87" t="s">
        <v>88</v>
      </c>
      <c r="D25" s="69">
        <f t="shared" ref="D25:I26" si="14">D23/12</f>
        <v>58861.978422619046</v>
      </c>
      <c r="E25" s="69">
        <f t="shared" si="14"/>
        <v>60157.490699404756</v>
      </c>
      <c r="F25" s="69">
        <f t="shared" si="14"/>
        <v>61452.976815378322</v>
      </c>
      <c r="G25" s="69">
        <f t="shared" si="14"/>
        <v>62748.484621228337</v>
      </c>
      <c r="H25" s="69">
        <f t="shared" si="14"/>
        <v>64043.992427078367</v>
      </c>
      <c r="I25" s="69">
        <f t="shared" si="14"/>
        <v>65385.368958960549</v>
      </c>
      <c r="J25" s="70">
        <f>J23/12</f>
        <v>66837.996708333332</v>
      </c>
    </row>
    <row r="26" spans="1:10" x14ac:dyDescent="0.2">
      <c r="A26" s="96"/>
      <c r="B26" s="98"/>
      <c r="C26" s="87" t="s">
        <v>89</v>
      </c>
      <c r="D26" s="80">
        <f t="shared" si="14"/>
        <v>65925.415833333333</v>
      </c>
      <c r="E26" s="80">
        <f t="shared" si="14"/>
        <v>67376.389583333323</v>
      </c>
      <c r="F26" s="80">
        <f t="shared" si="14"/>
        <v>68827.334033223728</v>
      </c>
      <c r="G26" s="80">
        <f t="shared" si="14"/>
        <v>70278.302775775752</v>
      </c>
      <c r="H26" s="80">
        <f t="shared" si="14"/>
        <v>71729.271518327776</v>
      </c>
      <c r="I26" s="80">
        <f t="shared" si="14"/>
        <v>73231.613234035831</v>
      </c>
      <c r="J26" s="81">
        <f>J24/12</f>
        <v>74858.556313333334</v>
      </c>
    </row>
    <row r="27" spans="1:10" ht="13.5" thickBot="1" x14ac:dyDescent="0.25">
      <c r="A27" s="104"/>
      <c r="B27" s="105"/>
      <c r="C27" s="89" t="s">
        <v>90</v>
      </c>
      <c r="D27" s="82">
        <f t="shared" ref="D27:I27" si="15">(D24-51600)/12</f>
        <v>61625.415833333333</v>
      </c>
      <c r="E27" s="82">
        <f t="shared" si="15"/>
        <v>63076.38958333333</v>
      </c>
      <c r="F27" s="82">
        <f t="shared" si="15"/>
        <v>64527.334033223735</v>
      </c>
      <c r="G27" s="82">
        <f t="shared" si="15"/>
        <v>65978.302775775752</v>
      </c>
      <c r="H27" s="82">
        <f t="shared" si="15"/>
        <v>67429.271518327776</v>
      </c>
      <c r="I27" s="82">
        <f t="shared" si="15"/>
        <v>68931.613234035831</v>
      </c>
      <c r="J27" s="83">
        <f>(J24-51600)/12</f>
        <v>70558.556313333334</v>
      </c>
    </row>
    <row r="28" spans="1:10" x14ac:dyDescent="0.2">
      <c r="A28" s="114"/>
      <c r="B28" s="115"/>
      <c r="C28" s="90" t="s">
        <v>91</v>
      </c>
      <c r="D28" s="85">
        <f t="shared" ref="D28:I28" si="16">D24/1752</f>
        <v>451.54394406392692</v>
      </c>
      <c r="E28" s="85">
        <f t="shared" si="16"/>
        <v>461.48212043378993</v>
      </c>
      <c r="F28" s="85">
        <f t="shared" si="16"/>
        <v>471.42009611797079</v>
      </c>
      <c r="G28" s="85">
        <f t="shared" si="16"/>
        <v>481.35823819024489</v>
      </c>
      <c r="H28" s="85">
        <f t="shared" si="16"/>
        <v>491.29638026251905</v>
      </c>
      <c r="I28" s="85">
        <f t="shared" si="16"/>
        <v>501.58639201394402</v>
      </c>
      <c r="J28" s="86">
        <f>J24/1752</f>
        <v>512.72983776255705</v>
      </c>
    </row>
    <row r="29" spans="1:10" x14ac:dyDescent="0.2">
      <c r="A29" s="102"/>
      <c r="B29" s="106"/>
      <c r="C29" s="87" t="s">
        <v>92</v>
      </c>
      <c r="D29" s="74">
        <f t="shared" ref="D29:I29" si="17">D24/1752*1.65</f>
        <v>745.04750770547935</v>
      </c>
      <c r="E29" s="74">
        <f t="shared" si="17"/>
        <v>761.44549871575339</v>
      </c>
      <c r="F29" s="74">
        <f t="shared" si="17"/>
        <v>777.84315859465175</v>
      </c>
      <c r="G29" s="74">
        <f t="shared" si="17"/>
        <v>794.24109301390399</v>
      </c>
      <c r="H29" s="74">
        <f t="shared" si="17"/>
        <v>810.63902743315634</v>
      </c>
      <c r="I29" s="74">
        <f t="shared" si="17"/>
        <v>827.61754682300761</v>
      </c>
      <c r="J29" s="75">
        <f>J24/1752*1.65</f>
        <v>846.00423230821912</v>
      </c>
    </row>
    <row r="30" spans="1:10" ht="13.5" thickBot="1" x14ac:dyDescent="0.25">
      <c r="A30" s="107"/>
      <c r="B30" s="108"/>
      <c r="C30" s="105" t="s">
        <v>93</v>
      </c>
      <c r="D30" s="76">
        <f t="shared" ref="D30:I30" si="18">D24/1752*0.65</f>
        <v>293.50356364155249</v>
      </c>
      <c r="E30" s="76">
        <f t="shared" si="18"/>
        <v>299.96337828196346</v>
      </c>
      <c r="F30" s="76">
        <f t="shared" si="18"/>
        <v>306.42306247668103</v>
      </c>
      <c r="G30" s="76">
        <f t="shared" si="18"/>
        <v>312.88285482365922</v>
      </c>
      <c r="H30" s="76">
        <f t="shared" si="18"/>
        <v>319.34264717063741</v>
      </c>
      <c r="I30" s="76">
        <f t="shared" si="18"/>
        <v>326.03115480906365</v>
      </c>
      <c r="J30" s="77">
        <f>J24/1752*0.65</f>
        <v>333.27439454566212</v>
      </c>
    </row>
    <row r="31" spans="1:10" ht="13.5" thickBot="1" x14ac:dyDescent="0.25">
      <c r="B31" s="109"/>
      <c r="D31" s="78"/>
      <c r="E31" s="78"/>
      <c r="F31" s="78"/>
      <c r="G31" s="78"/>
      <c r="H31" s="78"/>
      <c r="I31" s="78"/>
      <c r="J31" s="118"/>
    </row>
    <row r="32" spans="1:10" x14ac:dyDescent="0.2">
      <c r="A32" s="100" t="s">
        <v>9</v>
      </c>
      <c r="B32" s="101"/>
      <c r="C32" s="117" t="s">
        <v>86</v>
      </c>
      <c r="D32" s="66">
        <f t="shared" ref="D32:J32" si="19">D33/1.12</f>
        <v>691932.31962329207</v>
      </c>
      <c r="E32" s="66">
        <f t="shared" si="19"/>
        <v>707316.50446428568</v>
      </c>
      <c r="F32" s="66">
        <f t="shared" si="19"/>
        <v>722708.60714285704</v>
      </c>
      <c r="G32" s="66">
        <f t="shared" si="19"/>
        <v>738100.75123857101</v>
      </c>
      <c r="H32" s="66">
        <f t="shared" si="19"/>
        <v>753492.92318926286</v>
      </c>
      <c r="I32" s="66">
        <f t="shared" si="19"/>
        <v>768885.0951399568</v>
      </c>
      <c r="J32" s="67">
        <f t="shared" si="19"/>
        <v>784977.94090538588</v>
      </c>
    </row>
    <row r="33" spans="1:10" x14ac:dyDescent="0.2">
      <c r="A33" s="102"/>
      <c r="B33" s="103" t="s">
        <v>76</v>
      </c>
      <c r="C33" s="88" t="s">
        <v>87</v>
      </c>
      <c r="D33" s="69">
        <f>'2-4'!D33</f>
        <v>774964.19797808724</v>
      </c>
      <c r="E33" s="69">
        <f>'2-4'!E33</f>
        <v>792194.48499999999</v>
      </c>
      <c r="F33" s="69">
        <f>'2-4'!F33</f>
        <v>809433.64</v>
      </c>
      <c r="G33" s="69">
        <f>'2-4'!G33</f>
        <v>826672.84138719959</v>
      </c>
      <c r="H33" s="69">
        <f>'2-4'!H33</f>
        <v>843912.07397197455</v>
      </c>
      <c r="I33" s="69">
        <f>'2-4'!I33</f>
        <v>861151.30655675172</v>
      </c>
      <c r="J33" s="69">
        <f>'2-4'!J33</f>
        <v>879175.29381403222</v>
      </c>
    </row>
    <row r="34" spans="1:10" x14ac:dyDescent="0.2">
      <c r="A34" s="96"/>
      <c r="B34" s="98"/>
      <c r="C34" s="87" t="s">
        <v>88</v>
      </c>
      <c r="D34" s="69">
        <f>D32/12</f>
        <v>57661.026635274342</v>
      </c>
      <c r="E34" s="69">
        <f>E32/12</f>
        <v>58943.042038690473</v>
      </c>
      <c r="F34" s="69">
        <f>F32/12</f>
        <v>60225.717261904756</v>
      </c>
      <c r="G34" s="69">
        <f>G32/12</f>
        <v>61508.395936547582</v>
      </c>
      <c r="H34" s="69">
        <f t="shared" ref="D34:I35" si="20">H32/12</f>
        <v>62791.076932438569</v>
      </c>
      <c r="I34" s="69">
        <f t="shared" si="20"/>
        <v>64073.757928329731</v>
      </c>
      <c r="J34" s="70">
        <f>J32/12</f>
        <v>65414.828408782159</v>
      </c>
    </row>
    <row r="35" spans="1:10" x14ac:dyDescent="0.2">
      <c r="A35" s="96"/>
      <c r="B35" s="98"/>
      <c r="C35" s="87" t="s">
        <v>89</v>
      </c>
      <c r="D35" s="80">
        <f t="shared" si="20"/>
        <v>64580.349831507272</v>
      </c>
      <c r="E35" s="80">
        <f t="shared" si="20"/>
        <v>66016.207083333327</v>
      </c>
      <c r="F35" s="80">
        <f t="shared" si="20"/>
        <v>67452.80333333333</v>
      </c>
      <c r="G35" s="80">
        <f t="shared" si="20"/>
        <v>68889.403448933299</v>
      </c>
      <c r="H35" s="80">
        <f t="shared" si="20"/>
        <v>70326.006164331207</v>
      </c>
      <c r="I35" s="80">
        <f t="shared" si="20"/>
        <v>71762.608879729305</v>
      </c>
      <c r="J35" s="81">
        <f>J33/12</f>
        <v>73264.607817836019</v>
      </c>
    </row>
    <row r="36" spans="1:10" ht="13.5" thickBot="1" x14ac:dyDescent="0.25">
      <c r="A36" s="104"/>
      <c r="B36" s="105"/>
      <c r="C36" s="89" t="s">
        <v>90</v>
      </c>
      <c r="D36" s="82">
        <f t="shared" ref="D36:I36" si="21">(D33-51600)/12</f>
        <v>60280.349831507272</v>
      </c>
      <c r="E36" s="82">
        <f t="shared" si="21"/>
        <v>61716.207083333335</v>
      </c>
      <c r="F36" s="82">
        <f t="shared" si="21"/>
        <v>63152.803333333337</v>
      </c>
      <c r="G36" s="82">
        <f t="shared" si="21"/>
        <v>64589.403448933299</v>
      </c>
      <c r="H36" s="82">
        <f t="shared" si="21"/>
        <v>66026.006164331207</v>
      </c>
      <c r="I36" s="82">
        <f t="shared" si="21"/>
        <v>67462.608879729305</v>
      </c>
      <c r="J36" s="83">
        <f>(J33-51600)/12</f>
        <v>68964.607817836019</v>
      </c>
    </row>
    <row r="37" spans="1:10" x14ac:dyDescent="0.2">
      <c r="A37" s="102"/>
      <c r="B37" s="106"/>
      <c r="C37" s="87" t="s">
        <v>91</v>
      </c>
      <c r="D37" s="74">
        <f t="shared" ref="D37:I37" si="22">D33/1752</f>
        <v>442.33116322950184</v>
      </c>
      <c r="E37" s="74">
        <f t="shared" si="22"/>
        <v>452.16580194063926</v>
      </c>
      <c r="F37" s="74">
        <f t="shared" si="22"/>
        <v>462.00550228310505</v>
      </c>
      <c r="G37" s="74">
        <f t="shared" si="22"/>
        <v>471.84522910228287</v>
      </c>
      <c r="H37" s="74">
        <f t="shared" si="22"/>
        <v>481.68497372829597</v>
      </c>
      <c r="I37" s="74">
        <f t="shared" si="22"/>
        <v>491.52471835431032</v>
      </c>
      <c r="J37" s="86">
        <f>J33/1752</f>
        <v>501.81238231394531</v>
      </c>
    </row>
    <row r="38" spans="1:10" x14ac:dyDescent="0.2">
      <c r="A38" s="102"/>
      <c r="B38" s="106"/>
      <c r="C38" s="87" t="s">
        <v>92</v>
      </c>
      <c r="D38" s="74">
        <f t="shared" ref="D38:I38" si="23">D33/1752*1.65</f>
        <v>729.84641932867805</v>
      </c>
      <c r="E38" s="74">
        <f t="shared" si="23"/>
        <v>746.07357320205472</v>
      </c>
      <c r="F38" s="74">
        <f t="shared" si="23"/>
        <v>762.30907876712331</v>
      </c>
      <c r="G38" s="74">
        <f t="shared" si="23"/>
        <v>778.54462801876673</v>
      </c>
      <c r="H38" s="74">
        <f t="shared" si="23"/>
        <v>794.78020665168833</v>
      </c>
      <c r="I38" s="74">
        <f t="shared" si="23"/>
        <v>811.01578528461198</v>
      </c>
      <c r="J38" s="75">
        <f>J33/1752*1.65</f>
        <v>827.99043081800971</v>
      </c>
    </row>
    <row r="39" spans="1:10" ht="13.5" thickBot="1" x14ac:dyDescent="0.25">
      <c r="A39" s="102"/>
      <c r="B39" s="106"/>
      <c r="C39" s="87" t="s">
        <v>93</v>
      </c>
      <c r="D39" s="76">
        <f t="shared" ref="D39:I39" si="24">D33/1752*0.65</f>
        <v>287.51525609917621</v>
      </c>
      <c r="E39" s="76">
        <f t="shared" si="24"/>
        <v>293.90777126141552</v>
      </c>
      <c r="F39" s="76">
        <f t="shared" si="24"/>
        <v>300.30357648401827</v>
      </c>
      <c r="G39" s="76">
        <f t="shared" si="24"/>
        <v>306.69939891648386</v>
      </c>
      <c r="H39" s="76">
        <f t="shared" si="24"/>
        <v>313.09523292339242</v>
      </c>
      <c r="I39" s="76">
        <f t="shared" si="24"/>
        <v>319.49106693030171</v>
      </c>
      <c r="J39" s="77">
        <f>J33/1752*0.65</f>
        <v>326.17804850406446</v>
      </c>
    </row>
    <row r="40" spans="1:10" ht="13.5" thickBot="1" x14ac:dyDescent="0.25">
      <c r="A40" s="110"/>
      <c r="B40" s="111"/>
      <c r="C40" s="91"/>
      <c r="D40" s="78"/>
      <c r="E40" s="78"/>
      <c r="F40" s="78"/>
      <c r="G40" s="78"/>
      <c r="H40" s="78"/>
      <c r="I40" s="78"/>
      <c r="J40" s="79"/>
    </row>
    <row r="41" spans="1:10" x14ac:dyDescent="0.2">
      <c r="A41" s="112" t="s">
        <v>13</v>
      </c>
      <c r="B41" s="113"/>
      <c r="C41" s="87" t="s">
        <v>86</v>
      </c>
      <c r="D41" s="66">
        <f t="shared" ref="D41:J41" si="25">D42/1.12</f>
        <v>663455.88678571419</v>
      </c>
      <c r="E41" s="66">
        <f t="shared" si="25"/>
        <v>676291.18595982133</v>
      </c>
      <c r="F41" s="66">
        <f t="shared" si="25"/>
        <v>689126.48513392848</v>
      </c>
      <c r="G41" s="66">
        <f t="shared" si="25"/>
        <v>702978.03642012447</v>
      </c>
      <c r="H41" s="66">
        <f t="shared" si="25"/>
        <v>716985.18303571409</v>
      </c>
      <c r="I41" s="66">
        <f t="shared" si="25"/>
        <v>730991.7893703864</v>
      </c>
      <c r="J41" s="67">
        <f t="shared" si="25"/>
        <v>745454.5302114638</v>
      </c>
    </row>
    <row r="42" spans="1:10" x14ac:dyDescent="0.2">
      <c r="A42" s="102"/>
      <c r="B42" s="103" t="s">
        <v>76</v>
      </c>
      <c r="C42" s="88" t="s">
        <v>87</v>
      </c>
      <c r="D42" s="69">
        <f>'2-4'!D42</f>
        <v>743070.5932</v>
      </c>
      <c r="E42" s="69">
        <f>'2-4'!E42</f>
        <v>757446.12827500002</v>
      </c>
      <c r="F42" s="69">
        <f>'2-4'!F42</f>
        <v>771821.66334999993</v>
      </c>
      <c r="G42" s="69">
        <f>'2-4'!G42</f>
        <v>787335.40079053945</v>
      </c>
      <c r="H42" s="69">
        <f>'2-4'!H42</f>
        <v>803023.40499999991</v>
      </c>
      <c r="I42" s="69">
        <f>'2-4'!I42</f>
        <v>818710.80409483286</v>
      </c>
      <c r="J42" s="69">
        <f>'2-4'!J42</f>
        <v>834909.07383683953</v>
      </c>
    </row>
    <row r="43" spans="1:10" x14ac:dyDescent="0.2">
      <c r="A43" s="96"/>
      <c r="B43" s="98"/>
      <c r="C43" s="87" t="s">
        <v>88</v>
      </c>
      <c r="D43" s="69">
        <f t="shared" ref="D43:I44" si="26">D41/12</f>
        <v>55287.990565476182</v>
      </c>
      <c r="E43" s="69">
        <f t="shared" si="26"/>
        <v>56357.598829985109</v>
      </c>
      <c r="F43" s="69">
        <f t="shared" si="26"/>
        <v>57427.207094494042</v>
      </c>
      <c r="G43" s="69">
        <f t="shared" si="26"/>
        <v>58581.50303501037</v>
      </c>
      <c r="H43" s="69">
        <f t="shared" si="26"/>
        <v>59748.765252976176</v>
      </c>
      <c r="I43" s="69">
        <f t="shared" si="26"/>
        <v>60915.982447532202</v>
      </c>
      <c r="J43" s="70">
        <f>J41/12</f>
        <v>62121.210850955315</v>
      </c>
    </row>
    <row r="44" spans="1:10" x14ac:dyDescent="0.2">
      <c r="A44" s="96"/>
      <c r="B44" s="98"/>
      <c r="C44" s="87" t="s">
        <v>89</v>
      </c>
      <c r="D44" s="80">
        <f t="shared" si="26"/>
        <v>61922.549433333334</v>
      </c>
      <c r="E44" s="80">
        <f t="shared" si="26"/>
        <v>63120.510689583338</v>
      </c>
      <c r="F44" s="80">
        <f t="shared" si="26"/>
        <v>64318.471945833327</v>
      </c>
      <c r="G44" s="80">
        <f t="shared" si="26"/>
        <v>65611.283399211621</v>
      </c>
      <c r="H44" s="80">
        <f t="shared" si="26"/>
        <v>66918.617083333331</v>
      </c>
      <c r="I44" s="80">
        <f t="shared" si="26"/>
        <v>68225.900341236076</v>
      </c>
      <c r="J44" s="81">
        <f>J42/12</f>
        <v>69575.75615306996</v>
      </c>
    </row>
    <row r="45" spans="1:10" ht="13.5" thickBot="1" x14ac:dyDescent="0.25">
      <c r="A45" s="104"/>
      <c r="B45" s="105"/>
      <c r="C45" s="89" t="s">
        <v>90</v>
      </c>
      <c r="D45" s="82">
        <f t="shared" ref="D45:I45" si="27">(D42-51600)/12</f>
        <v>57622.549433333334</v>
      </c>
      <c r="E45" s="82">
        <f t="shared" si="27"/>
        <v>58820.510689583338</v>
      </c>
      <c r="F45" s="82">
        <f t="shared" si="27"/>
        <v>60018.471945833327</v>
      </c>
      <c r="G45" s="82">
        <f t="shared" si="27"/>
        <v>61311.283399211621</v>
      </c>
      <c r="H45" s="82">
        <f t="shared" si="27"/>
        <v>62618.617083333324</v>
      </c>
      <c r="I45" s="82">
        <f t="shared" si="27"/>
        <v>63925.900341236069</v>
      </c>
      <c r="J45" s="83">
        <f>(J42-51600)/12</f>
        <v>65275.75615306996</v>
      </c>
    </row>
    <row r="46" spans="1:10" x14ac:dyDescent="0.2">
      <c r="A46" s="102"/>
      <c r="B46" s="106"/>
      <c r="C46" s="87" t="s">
        <v>91</v>
      </c>
      <c r="D46" s="74">
        <f t="shared" ref="D46:I46" si="28">D42/1752</f>
        <v>424.12705091324199</v>
      </c>
      <c r="E46" s="74">
        <f t="shared" si="28"/>
        <v>432.33226499714613</v>
      </c>
      <c r="F46" s="74">
        <f t="shared" si="28"/>
        <v>440.53747908105021</v>
      </c>
      <c r="G46" s="74">
        <f t="shared" si="28"/>
        <v>449.39235204939467</v>
      </c>
      <c r="H46" s="74">
        <f t="shared" si="28"/>
        <v>458.34669235159811</v>
      </c>
      <c r="I46" s="74">
        <f t="shared" si="28"/>
        <v>467.30068726874021</v>
      </c>
      <c r="J46" s="75">
        <f>J42/1752</f>
        <v>476.5462750210271</v>
      </c>
    </row>
    <row r="47" spans="1:10" x14ac:dyDescent="0.2">
      <c r="A47" s="102"/>
      <c r="B47" s="106"/>
      <c r="C47" s="87" t="s">
        <v>92</v>
      </c>
      <c r="D47" s="74">
        <f t="shared" ref="D47:I47" si="29">D42/1752*1.65</f>
        <v>699.80963400684925</v>
      </c>
      <c r="E47" s="74">
        <f t="shared" si="29"/>
        <v>713.3482372452911</v>
      </c>
      <c r="F47" s="74">
        <f t="shared" si="29"/>
        <v>726.88684048373284</v>
      </c>
      <c r="G47" s="74">
        <f t="shared" si="29"/>
        <v>741.49738088150116</v>
      </c>
      <c r="H47" s="74">
        <f t="shared" si="29"/>
        <v>756.27204238013678</v>
      </c>
      <c r="I47" s="74">
        <f t="shared" si="29"/>
        <v>771.04613399342134</v>
      </c>
      <c r="J47" s="75">
        <f>J42/1752*1.65</f>
        <v>786.3013537846947</v>
      </c>
    </row>
    <row r="48" spans="1:10" ht="13.5" thickBot="1" x14ac:dyDescent="0.25">
      <c r="A48" s="102"/>
      <c r="B48" s="106"/>
      <c r="C48" s="87" t="s">
        <v>93</v>
      </c>
      <c r="D48" s="76">
        <f t="shared" ref="D48:I48" si="30">D42/1752*0.65</f>
        <v>275.68258309360732</v>
      </c>
      <c r="E48" s="76">
        <f t="shared" si="30"/>
        <v>281.01597224814498</v>
      </c>
      <c r="F48" s="76">
        <f t="shared" si="30"/>
        <v>286.34936140268263</v>
      </c>
      <c r="G48" s="76">
        <f t="shared" si="30"/>
        <v>292.10502883210654</v>
      </c>
      <c r="H48" s="76">
        <f t="shared" si="30"/>
        <v>297.92535002853879</v>
      </c>
      <c r="I48" s="76">
        <f t="shared" si="30"/>
        <v>303.74544672468113</v>
      </c>
      <c r="J48" s="77">
        <f>J42/1752*0.65</f>
        <v>309.7550787636676</v>
      </c>
    </row>
    <row r="49" spans="1:10" ht="13.5" thickBot="1" x14ac:dyDescent="0.25">
      <c r="A49" s="110"/>
      <c r="B49" s="111"/>
      <c r="C49" s="91"/>
      <c r="D49" s="84"/>
      <c r="E49" s="84"/>
      <c r="F49" s="84"/>
      <c r="G49" s="84"/>
      <c r="H49" s="84"/>
      <c r="I49" s="84"/>
      <c r="J49" s="79"/>
    </row>
    <row r="50" spans="1:10" x14ac:dyDescent="0.2">
      <c r="A50" s="112" t="s">
        <v>18</v>
      </c>
      <c r="B50" s="113"/>
      <c r="C50" s="87" t="s">
        <v>86</v>
      </c>
      <c r="D50" s="66">
        <f t="shared" ref="D50:J50" si="31">D51/1.12</f>
        <v>641762.69258928555</v>
      </c>
      <c r="E50" s="66">
        <f t="shared" si="31"/>
        <v>653928.08299107139</v>
      </c>
      <c r="F50" s="66">
        <f t="shared" si="31"/>
        <v>666093.47339285701</v>
      </c>
      <c r="G50" s="66">
        <f t="shared" si="31"/>
        <v>678258.86379464273</v>
      </c>
      <c r="H50" s="66">
        <f t="shared" si="31"/>
        <v>690437.36950026767</v>
      </c>
      <c r="I50" s="66">
        <f t="shared" si="31"/>
        <v>703662.5611332733</v>
      </c>
      <c r="J50" s="67">
        <f t="shared" si="31"/>
        <v>717359.83482142852</v>
      </c>
    </row>
    <row r="51" spans="1:10" x14ac:dyDescent="0.2">
      <c r="A51" s="102"/>
      <c r="B51" s="103" t="s">
        <v>76</v>
      </c>
      <c r="C51" s="88" t="s">
        <v>87</v>
      </c>
      <c r="D51" s="69">
        <f>'2-4'!D51</f>
        <v>718774.21569999994</v>
      </c>
      <c r="E51" s="69">
        <f>'2-4'!E51</f>
        <v>732399.45295000006</v>
      </c>
      <c r="F51" s="69">
        <f>'2-4'!F51</f>
        <v>746024.69019999995</v>
      </c>
      <c r="G51" s="69">
        <f>'2-4'!G51</f>
        <v>759649.92744999996</v>
      </c>
      <c r="H51" s="69">
        <f>'2-4'!H51</f>
        <v>773289.85384029988</v>
      </c>
      <c r="I51" s="69">
        <f>'2-4'!I51</f>
        <v>788102.06846926617</v>
      </c>
      <c r="J51" s="69">
        <f>'2-4'!J51</f>
        <v>803443.01500000001</v>
      </c>
    </row>
    <row r="52" spans="1:10" x14ac:dyDescent="0.2">
      <c r="A52" s="96"/>
      <c r="B52" s="98"/>
      <c r="C52" s="87" t="s">
        <v>88</v>
      </c>
      <c r="D52" s="69">
        <f t="shared" ref="D52:I53" si="32">D50/12</f>
        <v>53480.224382440465</v>
      </c>
      <c r="E52" s="69">
        <f t="shared" si="32"/>
        <v>54494.006915922619</v>
      </c>
      <c r="F52" s="69">
        <f t="shared" si="32"/>
        <v>55507.78944940475</v>
      </c>
      <c r="G52" s="69">
        <f t="shared" si="32"/>
        <v>56521.571982886897</v>
      </c>
      <c r="H52" s="69">
        <f t="shared" si="32"/>
        <v>57536.447458355637</v>
      </c>
      <c r="I52" s="69">
        <f t="shared" si="32"/>
        <v>58638.54676110611</v>
      </c>
      <c r="J52" s="70">
        <f>J50/12</f>
        <v>59779.986235119046</v>
      </c>
    </row>
    <row r="53" spans="1:10" x14ac:dyDescent="0.2">
      <c r="A53" s="96"/>
      <c r="B53" s="98"/>
      <c r="C53" s="87" t="s">
        <v>89</v>
      </c>
      <c r="D53" s="80">
        <f t="shared" si="32"/>
        <v>59897.851308333331</v>
      </c>
      <c r="E53" s="80">
        <f t="shared" si="32"/>
        <v>61033.287745833339</v>
      </c>
      <c r="F53" s="80">
        <f t="shared" si="32"/>
        <v>62168.724183333332</v>
      </c>
      <c r="G53" s="80">
        <f t="shared" si="32"/>
        <v>63304.160620833332</v>
      </c>
      <c r="H53" s="80">
        <f t="shared" si="32"/>
        <v>64440.821153358323</v>
      </c>
      <c r="I53" s="80">
        <f t="shared" si="32"/>
        <v>65675.172372438843</v>
      </c>
      <c r="J53" s="81">
        <f>J51/12</f>
        <v>66953.58458333333</v>
      </c>
    </row>
    <row r="54" spans="1:10" ht="13.5" thickBot="1" x14ac:dyDescent="0.25">
      <c r="A54" s="104"/>
      <c r="B54" s="105"/>
      <c r="C54" s="89" t="s">
        <v>90</v>
      </c>
      <c r="D54" s="82">
        <f t="shared" ref="D54:I54" si="33">(D51-51600)/12</f>
        <v>55597.851308333331</v>
      </c>
      <c r="E54" s="82">
        <f t="shared" si="33"/>
        <v>56733.287745833339</v>
      </c>
      <c r="F54" s="82">
        <f t="shared" si="33"/>
        <v>57868.724183333332</v>
      </c>
      <c r="G54" s="82">
        <f t="shared" si="33"/>
        <v>59004.160620833332</v>
      </c>
      <c r="H54" s="82">
        <f t="shared" si="33"/>
        <v>60140.821153358323</v>
      </c>
      <c r="I54" s="82">
        <f t="shared" si="33"/>
        <v>61375.17237243885</v>
      </c>
      <c r="J54" s="83">
        <f>(J51-51600)/12</f>
        <v>62653.584583333337</v>
      </c>
    </row>
    <row r="55" spans="1:10" x14ac:dyDescent="0.2">
      <c r="A55" s="102"/>
      <c r="B55" s="106"/>
      <c r="C55" s="87" t="s">
        <v>91</v>
      </c>
      <c r="D55" s="74">
        <f t="shared" ref="D55:I55" si="34">D51/1752</f>
        <v>410.25925553652962</v>
      </c>
      <c r="E55" s="74">
        <f t="shared" si="34"/>
        <v>418.03621743721465</v>
      </c>
      <c r="F55" s="74">
        <f t="shared" si="34"/>
        <v>425.8131793378995</v>
      </c>
      <c r="G55" s="74">
        <f t="shared" si="34"/>
        <v>433.59014123858447</v>
      </c>
      <c r="H55" s="74">
        <f t="shared" si="34"/>
        <v>441.37548735176932</v>
      </c>
      <c r="I55" s="74">
        <f t="shared" si="34"/>
        <v>449.82994775643044</v>
      </c>
      <c r="J55" s="75">
        <f>J51/1752</f>
        <v>458.58619577625569</v>
      </c>
    </row>
    <row r="56" spans="1:10" x14ac:dyDescent="0.2">
      <c r="A56" s="102"/>
      <c r="B56" s="106"/>
      <c r="C56" s="87" t="s">
        <v>92</v>
      </c>
      <c r="D56" s="74">
        <f t="shared" ref="D56:I56" si="35">D51/1752*1.65</f>
        <v>676.92777163527387</v>
      </c>
      <c r="E56" s="74">
        <f t="shared" si="35"/>
        <v>689.75975877140411</v>
      </c>
      <c r="F56" s="74">
        <f t="shared" si="35"/>
        <v>702.59174590753412</v>
      </c>
      <c r="G56" s="74">
        <f t="shared" si="35"/>
        <v>715.42373304366436</v>
      </c>
      <c r="H56" s="74">
        <f t="shared" si="35"/>
        <v>728.26955413041935</v>
      </c>
      <c r="I56" s="74">
        <f t="shared" si="35"/>
        <v>742.21941379811017</v>
      </c>
      <c r="J56" s="75">
        <f>J51/1752*1.65</f>
        <v>756.6672230308219</v>
      </c>
    </row>
    <row r="57" spans="1:10" ht="13.5" thickBot="1" x14ac:dyDescent="0.25">
      <c r="A57" s="107"/>
      <c r="B57" s="108"/>
      <c r="C57" s="89" t="s">
        <v>93</v>
      </c>
      <c r="D57" s="76">
        <f t="shared" ref="D57:I57" si="36">D51/1752*0.65</f>
        <v>266.66851609874425</v>
      </c>
      <c r="E57" s="76">
        <f t="shared" si="36"/>
        <v>271.72354133418952</v>
      </c>
      <c r="F57" s="76">
        <f t="shared" si="36"/>
        <v>276.77856656963468</v>
      </c>
      <c r="G57" s="76">
        <f t="shared" si="36"/>
        <v>281.83359180507989</v>
      </c>
      <c r="H57" s="76">
        <f t="shared" si="36"/>
        <v>286.89406677865009</v>
      </c>
      <c r="I57" s="76">
        <f t="shared" si="36"/>
        <v>292.38946604167978</v>
      </c>
      <c r="J57" s="77">
        <f>J51/1752*0.65</f>
        <v>298.08102725456621</v>
      </c>
    </row>
    <row r="58" spans="1:10" x14ac:dyDescent="0.2">
      <c r="B58" s="109"/>
      <c r="D58" s="78"/>
      <c r="E58" s="78"/>
      <c r="F58" s="78"/>
      <c r="G58" s="78"/>
      <c r="H58" s="78"/>
      <c r="I58" s="78"/>
    </row>
  </sheetData>
  <customSheetViews>
    <customSheetView guid="{B7BC6832-7846-4005-A67A-9CE20787EEB3}" scale="110" showPageBreaks="1" view="pageBreakPreview">
      <selection activeCell="C15" sqref="C15"/>
      <rowBreaks count="1" manualBreakCount="1">
        <brk id="31" max="16383" man="1"/>
      </rowBreaks>
      <pageMargins left="0" right="0" top="0" bottom="0" header="0" footer="0"/>
      <pageSetup paperSize="9" scale="84" orientation="portrait" r:id="rId1"/>
      <headerFooter alignWithMargins="0"/>
    </customSheetView>
  </customSheetViews>
  <mergeCells count="1">
    <mergeCell ref="D3:J3"/>
  </mergeCells>
  <pageMargins left="0.27559055118110237" right="0.15748031496062992" top="0.51181102362204722" bottom="0.23622047244094491" header="0.19685039370078741" footer="0.19685039370078741"/>
  <pageSetup paperSize="9" scale="84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73"/>
  <sheetViews>
    <sheetView view="pageBreakPreview" zoomScaleNormal="100" zoomScaleSheetLayoutView="100" workbookViewId="0">
      <selection activeCell="K73" sqref="K73"/>
    </sheetView>
  </sheetViews>
  <sheetFormatPr baseColWidth="10" defaultColWidth="11.42578125" defaultRowHeight="12.75" x14ac:dyDescent="0.2"/>
  <sheetData>
    <row r="2" spans="1:7" x14ac:dyDescent="0.2">
      <c r="A2" s="122"/>
    </row>
    <row r="3" spans="1:7" x14ac:dyDescent="0.2">
      <c r="A3" s="123"/>
      <c r="B3" s="92"/>
      <c r="C3" s="92"/>
      <c r="D3" s="175"/>
      <c r="E3" s="175"/>
      <c r="F3" s="175"/>
      <c r="G3" s="175"/>
    </row>
    <row r="4" spans="1:7" x14ac:dyDescent="0.2">
      <c r="A4" s="92"/>
      <c r="B4" s="97"/>
      <c r="C4" s="92"/>
      <c r="D4" s="109"/>
      <c r="E4" s="109"/>
      <c r="F4" s="109"/>
      <c r="G4" s="109"/>
    </row>
    <row r="5" spans="1:7" x14ac:dyDescent="0.2">
      <c r="A5" s="124"/>
      <c r="B5" s="92"/>
      <c r="C5" s="92"/>
      <c r="D5" s="84"/>
      <c r="E5" s="84"/>
      <c r="F5" s="84"/>
      <c r="G5" s="84"/>
    </row>
    <row r="6" spans="1:7" x14ac:dyDescent="0.2">
      <c r="A6" s="92"/>
      <c r="B6" s="125"/>
      <c r="C6" s="92"/>
      <c r="D6" s="126"/>
      <c r="E6" s="126"/>
      <c r="F6" s="126"/>
      <c r="G6" s="126"/>
    </row>
    <row r="7" spans="1:7" x14ac:dyDescent="0.2">
      <c r="A7" s="92"/>
      <c r="B7" s="109"/>
      <c r="C7" s="92"/>
      <c r="D7" s="126"/>
      <c r="E7" s="126"/>
      <c r="F7" s="126"/>
      <c r="G7" s="126"/>
    </row>
    <row r="8" spans="1:7" x14ac:dyDescent="0.2">
      <c r="A8" s="92"/>
      <c r="B8" s="109"/>
      <c r="C8" s="92"/>
      <c r="D8" s="84"/>
      <c r="E8" s="84"/>
      <c r="F8" s="84"/>
      <c r="G8" s="84"/>
    </row>
    <row r="9" spans="1:7" x14ac:dyDescent="0.2">
      <c r="A9" s="92"/>
      <c r="B9" s="92"/>
      <c r="C9" s="92"/>
      <c r="D9" s="84"/>
      <c r="E9" s="84"/>
      <c r="F9" s="84"/>
      <c r="G9" s="84"/>
    </row>
    <row r="10" spans="1:7" x14ac:dyDescent="0.2">
      <c r="A10" s="92"/>
      <c r="B10" s="109"/>
      <c r="C10" s="92"/>
      <c r="D10" s="78"/>
      <c r="E10" s="78"/>
      <c r="F10" s="78"/>
      <c r="G10" s="78"/>
    </row>
    <row r="11" spans="1:7" x14ac:dyDescent="0.2">
      <c r="A11" s="92"/>
      <c r="B11" s="109"/>
      <c r="C11" s="92"/>
      <c r="D11" s="78"/>
      <c r="E11" s="78"/>
      <c r="F11" s="78"/>
      <c r="G11" s="78"/>
    </row>
    <row r="12" spans="1:7" x14ac:dyDescent="0.2">
      <c r="A12" s="92"/>
      <c r="B12" s="109"/>
      <c r="C12" s="92"/>
      <c r="D12" s="78"/>
      <c r="E12" s="78"/>
      <c r="F12" s="78"/>
      <c r="G12" s="78"/>
    </row>
    <row r="13" spans="1:7" x14ac:dyDescent="0.2">
      <c r="A13" s="92"/>
      <c r="B13" s="109"/>
      <c r="C13" s="92"/>
      <c r="D13" s="78"/>
      <c r="E13" s="78"/>
      <c r="F13" s="78"/>
      <c r="G13" s="78"/>
    </row>
    <row r="14" spans="1:7" x14ac:dyDescent="0.2">
      <c r="A14" s="124"/>
      <c r="B14" s="92"/>
      <c r="C14" s="92"/>
      <c r="D14" s="84"/>
      <c r="E14" s="84"/>
      <c r="F14" s="84"/>
      <c r="G14" s="84"/>
    </row>
    <row r="15" spans="1:7" x14ac:dyDescent="0.2">
      <c r="A15" s="92"/>
      <c r="B15" s="125"/>
      <c r="C15" s="92"/>
      <c r="D15" s="126"/>
      <c r="E15" s="126"/>
      <c r="F15" s="126"/>
      <c r="G15" s="126"/>
    </row>
    <row r="16" spans="1:7" x14ac:dyDescent="0.2">
      <c r="A16" s="92"/>
      <c r="B16" s="109"/>
      <c r="C16" s="92"/>
      <c r="D16" s="126"/>
      <c r="E16" s="126"/>
      <c r="F16" s="126"/>
      <c r="G16" s="126"/>
    </row>
    <row r="17" spans="1:7" x14ac:dyDescent="0.2">
      <c r="A17" s="92"/>
      <c r="B17" s="109"/>
      <c r="C17" s="92"/>
      <c r="D17" s="84"/>
      <c r="E17" s="84"/>
      <c r="F17" s="84"/>
      <c r="G17" s="84"/>
    </row>
    <row r="18" spans="1:7" x14ac:dyDescent="0.2">
      <c r="A18" s="92"/>
      <c r="B18" s="92"/>
      <c r="C18" s="92"/>
      <c r="D18" s="84"/>
      <c r="E18" s="84"/>
      <c r="F18" s="84"/>
      <c r="G18" s="84"/>
    </row>
    <row r="19" spans="1:7" x14ac:dyDescent="0.2">
      <c r="A19" s="92"/>
      <c r="B19" s="109"/>
      <c r="C19" s="92"/>
      <c r="D19" s="78"/>
      <c r="E19" s="78"/>
      <c r="F19" s="78"/>
      <c r="G19" s="78"/>
    </row>
    <row r="20" spans="1:7" x14ac:dyDescent="0.2">
      <c r="A20" s="92"/>
      <c r="B20" s="109"/>
      <c r="C20" s="92"/>
      <c r="D20" s="78"/>
      <c r="E20" s="78"/>
      <c r="F20" s="78"/>
      <c r="G20" s="78"/>
    </row>
    <row r="21" spans="1:7" x14ac:dyDescent="0.2">
      <c r="A21" s="92"/>
      <c r="B21" s="109"/>
      <c r="C21" s="92"/>
      <c r="D21" s="78"/>
      <c r="E21" s="78"/>
      <c r="F21" s="78"/>
      <c r="G21" s="78"/>
    </row>
    <row r="22" spans="1:7" x14ac:dyDescent="0.2">
      <c r="A22" s="92"/>
      <c r="B22" s="109"/>
      <c r="C22" s="92"/>
      <c r="D22" s="78"/>
      <c r="E22" s="78"/>
      <c r="F22" s="78"/>
      <c r="G22" s="78"/>
    </row>
    <row r="23" spans="1:7" x14ac:dyDescent="0.2">
      <c r="A23" s="124"/>
      <c r="B23" s="92"/>
      <c r="C23" s="92"/>
      <c r="D23" s="84"/>
      <c r="E23" s="84"/>
      <c r="F23" s="84"/>
      <c r="G23" s="84"/>
    </row>
    <row r="24" spans="1:7" x14ac:dyDescent="0.2">
      <c r="A24" s="92"/>
      <c r="B24" s="125"/>
      <c r="C24" s="92"/>
      <c r="D24" s="126"/>
      <c r="E24" s="126"/>
      <c r="F24" s="126"/>
      <c r="G24" s="126"/>
    </row>
    <row r="25" spans="1:7" x14ac:dyDescent="0.2">
      <c r="A25" s="92"/>
      <c r="B25" s="109"/>
      <c r="C25" s="92"/>
      <c r="D25" s="126"/>
      <c r="E25" s="126"/>
      <c r="F25" s="126"/>
      <c r="G25" s="126"/>
    </row>
    <row r="26" spans="1:7" x14ac:dyDescent="0.2">
      <c r="A26" s="92"/>
      <c r="B26" s="109"/>
      <c r="C26" s="92"/>
      <c r="D26" s="84"/>
      <c r="E26" s="84"/>
      <c r="F26" s="84"/>
      <c r="G26" s="84"/>
    </row>
    <row r="27" spans="1:7" x14ac:dyDescent="0.2">
      <c r="A27" s="92"/>
      <c r="B27" s="92"/>
      <c r="C27" s="92"/>
      <c r="D27" s="84"/>
      <c r="E27" s="84"/>
      <c r="F27" s="84"/>
      <c r="G27" s="84"/>
    </row>
    <row r="28" spans="1:7" x14ac:dyDescent="0.2">
      <c r="A28" s="92"/>
      <c r="B28" s="109"/>
      <c r="C28" s="92"/>
      <c r="D28" s="78"/>
      <c r="E28" s="78"/>
      <c r="F28" s="78"/>
      <c r="G28" s="78"/>
    </row>
    <row r="29" spans="1:7" x14ac:dyDescent="0.2">
      <c r="A29" s="92"/>
      <c r="B29" s="109"/>
      <c r="C29" s="92"/>
      <c r="D29" s="78"/>
      <c r="E29" s="78"/>
      <c r="F29" s="78"/>
      <c r="G29" s="78"/>
    </row>
    <row r="30" spans="1:7" x14ac:dyDescent="0.2">
      <c r="A30" s="92"/>
      <c r="B30" s="109"/>
      <c r="C30" s="92"/>
      <c r="D30" s="78"/>
      <c r="E30" s="78"/>
      <c r="F30" s="78"/>
      <c r="G30" s="78"/>
    </row>
    <row r="31" spans="1:7" x14ac:dyDescent="0.2">
      <c r="A31" s="92"/>
      <c r="B31" s="109"/>
      <c r="C31" s="92"/>
      <c r="D31" s="78"/>
      <c r="E31" s="78"/>
      <c r="F31" s="78"/>
      <c r="G31" s="78"/>
    </row>
    <row r="32" spans="1:7" x14ac:dyDescent="0.2">
      <c r="A32" s="124"/>
      <c r="B32" s="92"/>
      <c r="C32" s="92"/>
      <c r="D32" s="84"/>
      <c r="E32" s="84"/>
      <c r="F32" s="84"/>
      <c r="G32" s="84"/>
    </row>
    <row r="33" spans="1:7" x14ac:dyDescent="0.2">
      <c r="A33" s="92"/>
      <c r="B33" s="125"/>
      <c r="C33" s="92"/>
      <c r="D33" s="126"/>
      <c r="E33" s="126"/>
      <c r="F33" s="126"/>
      <c r="G33" s="126"/>
    </row>
    <row r="34" spans="1:7" x14ac:dyDescent="0.2">
      <c r="A34" s="92"/>
      <c r="B34" s="109"/>
      <c r="C34" s="92"/>
      <c r="D34" s="126"/>
      <c r="E34" s="126"/>
      <c r="F34" s="126"/>
      <c r="G34" s="126"/>
    </row>
    <row r="35" spans="1:7" x14ac:dyDescent="0.2">
      <c r="A35" s="92"/>
      <c r="B35" s="109"/>
      <c r="C35" s="92"/>
      <c r="D35" s="84"/>
      <c r="E35" s="84"/>
      <c r="F35" s="84"/>
      <c r="G35" s="84"/>
    </row>
    <row r="36" spans="1:7" x14ac:dyDescent="0.2">
      <c r="A36" s="92"/>
      <c r="B36" s="92"/>
      <c r="C36" s="92"/>
      <c r="D36" s="84"/>
      <c r="E36" s="84"/>
      <c r="F36" s="84"/>
      <c r="G36" s="84"/>
    </row>
    <row r="37" spans="1:7" x14ac:dyDescent="0.2">
      <c r="A37" s="92"/>
      <c r="B37" s="109"/>
      <c r="C37" s="92"/>
      <c r="D37" s="78"/>
      <c r="E37" s="78"/>
      <c r="F37" s="78"/>
      <c r="G37" s="78"/>
    </row>
    <row r="38" spans="1:7" x14ac:dyDescent="0.2">
      <c r="A38" s="92"/>
      <c r="B38" s="109"/>
      <c r="C38" s="92"/>
      <c r="D38" s="78"/>
      <c r="E38" s="78"/>
      <c r="F38" s="78"/>
      <c r="G38" s="78"/>
    </row>
    <row r="39" spans="1:7" x14ac:dyDescent="0.2">
      <c r="A39" s="92"/>
      <c r="B39" s="109"/>
      <c r="C39" s="92"/>
      <c r="D39" s="78"/>
      <c r="E39" s="78"/>
      <c r="F39" s="78"/>
      <c r="G39" s="78"/>
    </row>
    <row r="40" spans="1:7" x14ac:dyDescent="0.2">
      <c r="A40" s="92"/>
      <c r="B40" s="109"/>
      <c r="C40" s="92"/>
      <c r="D40" s="84"/>
      <c r="E40" s="84"/>
      <c r="F40" s="84"/>
      <c r="G40" s="84"/>
    </row>
    <row r="41" spans="1:7" x14ac:dyDescent="0.2">
      <c r="A41" s="124"/>
      <c r="B41" s="92"/>
      <c r="C41" s="92"/>
      <c r="D41" s="84"/>
      <c r="E41" s="84"/>
      <c r="F41" s="84"/>
      <c r="G41" s="84"/>
    </row>
    <row r="42" spans="1:7" x14ac:dyDescent="0.2">
      <c r="A42" s="92"/>
      <c r="B42" s="125"/>
      <c r="C42" s="92"/>
      <c r="D42" s="126"/>
      <c r="E42" s="126"/>
      <c r="F42" s="126"/>
      <c r="G42" s="126"/>
    </row>
    <row r="43" spans="1:7" x14ac:dyDescent="0.2">
      <c r="A43" s="92"/>
      <c r="B43" s="109"/>
      <c r="C43" s="92"/>
      <c r="D43" s="126"/>
      <c r="E43" s="126"/>
      <c r="F43" s="126"/>
      <c r="G43" s="126"/>
    </row>
    <row r="44" spans="1:7" x14ac:dyDescent="0.2">
      <c r="A44" s="92"/>
      <c r="B44" s="109"/>
      <c r="C44" s="92"/>
      <c r="D44" s="84"/>
      <c r="E44" s="84"/>
      <c r="F44" s="84"/>
      <c r="G44" s="84"/>
    </row>
    <row r="45" spans="1:7" x14ac:dyDescent="0.2">
      <c r="A45" s="92"/>
      <c r="B45" s="92"/>
      <c r="C45" s="92"/>
      <c r="D45" s="84"/>
      <c r="E45" s="84"/>
      <c r="F45" s="84"/>
      <c r="G45" s="84"/>
    </row>
    <row r="46" spans="1:7" x14ac:dyDescent="0.2">
      <c r="A46" s="92"/>
      <c r="B46" s="109"/>
      <c r="C46" s="92"/>
      <c r="D46" s="78"/>
      <c r="E46" s="78"/>
      <c r="F46" s="78"/>
      <c r="G46" s="78"/>
    </row>
    <row r="47" spans="1:7" x14ac:dyDescent="0.2">
      <c r="A47" s="92"/>
      <c r="B47" s="109"/>
      <c r="C47" s="92"/>
      <c r="D47" s="78"/>
      <c r="E47" s="78"/>
      <c r="F47" s="78"/>
      <c r="G47" s="78"/>
    </row>
    <row r="48" spans="1:7" x14ac:dyDescent="0.2">
      <c r="A48" s="92"/>
      <c r="B48" s="109"/>
      <c r="C48" s="92"/>
      <c r="D48" s="78"/>
      <c r="E48" s="78"/>
      <c r="F48" s="78"/>
      <c r="G48" s="78"/>
    </row>
    <row r="62" spans="5:5" x14ac:dyDescent="0.2">
      <c r="E62" s="120"/>
    </row>
    <row r="63" spans="5:5" x14ac:dyDescent="0.2">
      <c r="E63" s="120"/>
    </row>
    <row r="73" spans="11:11" x14ac:dyDescent="0.2">
      <c r="K73" s="167"/>
    </row>
  </sheetData>
  <customSheetViews>
    <customSheetView guid="{B7BC6832-7846-4005-A67A-9CE20787EEB3}" showPageBreaks="1" view="pageBreakPreview">
      <selection activeCell="I45" sqref="I45"/>
      <rowBreaks count="1" manualBreakCount="1">
        <brk id="52" max="16383" man="1"/>
      </rowBreaks>
      <pageMargins left="0" right="0" top="0" bottom="0" header="0" footer="0"/>
      <pageSetup paperSize="9" scale="121" orientation="portrait" r:id="rId1"/>
      <headerFooter alignWithMargins="0"/>
    </customSheetView>
  </customSheetViews>
  <mergeCells count="1">
    <mergeCell ref="D3:G3"/>
  </mergeCells>
  <pageMargins left="0.32" right="0.16" top="0.16" bottom="0.16" header="0.16" footer="0.16"/>
  <pageSetup paperSize="9" scale="121" orientation="portrait" r:id="rId2"/>
  <headerFooter alignWithMargins="0"/>
  <rowBreaks count="1" manualBreakCount="1">
    <brk id="52" max="16383" man="1"/>
  </rowBreaks>
  <drawing r:id="rId3"/>
  <legacyDrawing r:id="rId4"/>
  <oleObjects>
    <mc:AlternateContent xmlns:mc="http://schemas.openxmlformats.org/markup-compatibility/2006">
      <mc:Choice Requires="x14">
        <oleObject progId="Word.Document.8" shapeId="1025" r:id="rId5">
          <objectPr defaultSize="0" autoPict="0" r:id="rId6">
            <anchor moveWithCells="1">
              <from>
                <xdr:col>0</xdr:col>
                <xdr:colOff>133350</xdr:colOff>
                <xdr:row>1</xdr:row>
                <xdr:rowOff>95250</xdr:rowOff>
              </from>
              <to>
                <xdr:col>6</xdr:col>
                <xdr:colOff>657225</xdr:colOff>
                <xdr:row>51</xdr:row>
                <xdr:rowOff>9525</xdr:rowOff>
              </to>
            </anchor>
          </objectPr>
        </oleObject>
      </mc:Choice>
      <mc:Fallback>
        <oleObject progId="Word.Document.8" shapeId="1025" r:id="rId5"/>
      </mc:Fallback>
    </mc:AlternateContent>
    <mc:AlternateContent xmlns:mc="http://schemas.openxmlformats.org/markup-compatibility/2006">
      <mc:Choice Requires="x14">
        <oleObject progId="Word.Document.8" shapeId="1026" r:id="rId7">
          <objectPr defaultSize="0" autoPict="0" r:id="rId8">
            <anchor moveWithCells="1">
              <from>
                <xdr:col>0</xdr:col>
                <xdr:colOff>171450</xdr:colOff>
                <xdr:row>53</xdr:row>
                <xdr:rowOff>19050</xdr:rowOff>
              </from>
              <to>
                <xdr:col>6</xdr:col>
                <xdr:colOff>600075</xdr:colOff>
                <xdr:row>103</xdr:row>
                <xdr:rowOff>0</xdr:rowOff>
              </to>
            </anchor>
          </objectPr>
        </oleObject>
      </mc:Choice>
      <mc:Fallback>
        <oleObject progId="Word.Document.8" shapeId="1026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H36"/>
  <sheetViews>
    <sheetView workbookViewId="0">
      <selection activeCell="F34" sqref="F34"/>
    </sheetView>
  </sheetViews>
  <sheetFormatPr baseColWidth="10" defaultColWidth="11.42578125" defaultRowHeight="12.75" x14ac:dyDescent="0.2"/>
  <sheetData>
    <row r="5" spans="2:8" x14ac:dyDescent="0.2">
      <c r="B5">
        <v>1.01</v>
      </c>
      <c r="C5">
        <v>5500</v>
      </c>
    </row>
    <row r="6" spans="2:8" x14ac:dyDescent="0.2">
      <c r="B6">
        <v>593156.99806748203</v>
      </c>
      <c r="C6">
        <v>610643</v>
      </c>
      <c r="D6">
        <v>628130.19714625005</v>
      </c>
      <c r="E6">
        <v>646242.30810085789</v>
      </c>
      <c r="F6">
        <v>664703.78556456161</v>
      </c>
      <c r="G6">
        <v>683165.26302826742</v>
      </c>
      <c r="H6">
        <v>701670.45349999995</v>
      </c>
    </row>
    <row r="7" spans="2:8" x14ac:dyDescent="0.2">
      <c r="B7">
        <f t="shared" ref="B7:H7" si="0">B6*$B$5</f>
        <v>599088.5680481568</v>
      </c>
      <c r="C7">
        <f t="shared" si="0"/>
        <v>616749.43000000005</v>
      </c>
      <c r="D7">
        <f t="shared" si="0"/>
        <v>634411.49911771261</v>
      </c>
      <c r="E7">
        <f t="shared" si="0"/>
        <v>652704.73118186649</v>
      </c>
      <c r="F7">
        <f t="shared" si="0"/>
        <v>671350.82342020725</v>
      </c>
      <c r="G7">
        <f t="shared" si="0"/>
        <v>689996.9156585501</v>
      </c>
      <c r="H7">
        <f t="shared" si="0"/>
        <v>708687.15803499997</v>
      </c>
    </row>
    <row r="10" spans="2:8" x14ac:dyDescent="0.2">
      <c r="B10" s="69">
        <v>589819.08356608602</v>
      </c>
      <c r="C10" s="69">
        <v>607201.38927123905</v>
      </c>
      <c r="D10" s="69">
        <v>624583.69497639104</v>
      </c>
      <c r="E10" s="69">
        <v>642387.98021954112</v>
      </c>
      <c r="F10" s="69">
        <v>660739.3494677553</v>
      </c>
      <c r="G10" s="69">
        <v>679090.71871597052</v>
      </c>
      <c r="H10" s="70">
        <v>697484.99642029102</v>
      </c>
    </row>
    <row r="11" spans="2:8" x14ac:dyDescent="0.2">
      <c r="B11">
        <f t="shared" ref="B11:G11" si="1">B10*$B$5</f>
        <v>595717.27440174692</v>
      </c>
      <c r="C11">
        <f t="shared" si="1"/>
        <v>613273.40316395147</v>
      </c>
      <c r="D11">
        <f t="shared" si="1"/>
        <v>630829.53192615497</v>
      </c>
      <c r="E11">
        <f t="shared" si="1"/>
        <v>648811.86002173659</v>
      </c>
      <c r="F11">
        <f t="shared" si="1"/>
        <v>667346.74296243291</v>
      </c>
      <c r="G11">
        <f t="shared" si="1"/>
        <v>685881.62590313028</v>
      </c>
      <c r="H11">
        <f>H10*$B$5</f>
        <v>704459.84638449398</v>
      </c>
    </row>
    <row r="14" spans="2:8" x14ac:dyDescent="0.2">
      <c r="B14">
        <v>564093.18033773499</v>
      </c>
      <c r="C14">
        <v>580199.72048654605</v>
      </c>
      <c r="D14">
        <v>596306.26063535805</v>
      </c>
      <c r="E14">
        <v>612412.800784169</v>
      </c>
      <c r="F14">
        <v>628519.34093298099</v>
      </c>
      <c r="G14">
        <v>645196.14895210182</v>
      </c>
      <c r="H14">
        <v>662641.37870303355</v>
      </c>
    </row>
    <row r="15" spans="2:8" x14ac:dyDescent="0.2">
      <c r="B15">
        <f t="shared" ref="B15:G15" si="2">B14*$B$5</f>
        <v>569734.11214111233</v>
      </c>
      <c r="C15">
        <f t="shared" si="2"/>
        <v>586001.7176914115</v>
      </c>
      <c r="D15">
        <f t="shared" si="2"/>
        <v>602269.32324171159</v>
      </c>
      <c r="E15">
        <f t="shared" si="2"/>
        <v>618536.92879201064</v>
      </c>
      <c r="F15">
        <f t="shared" si="2"/>
        <v>634804.53434231086</v>
      </c>
      <c r="G15">
        <f t="shared" si="2"/>
        <v>651648.11044162279</v>
      </c>
      <c r="H15">
        <f>H14*$B$5</f>
        <v>669267.79249006393</v>
      </c>
    </row>
    <row r="17" spans="2:8" x14ac:dyDescent="0.2">
      <c r="B17">
        <v>549154.05645769997</v>
      </c>
      <c r="C17">
        <v>565101.12591196899</v>
      </c>
      <c r="D17">
        <v>581048.19536623801</v>
      </c>
      <c r="E17">
        <v>596995.26482050703</v>
      </c>
      <c r="F17">
        <v>612942.334274775</v>
      </c>
      <c r="G17">
        <v>628889.40372904402</v>
      </c>
      <c r="H17">
        <v>645562.40673084417</v>
      </c>
    </row>
    <row r="18" spans="2:8" x14ac:dyDescent="0.2">
      <c r="B18" s="148">
        <f>B17+C5</f>
        <v>554654.05645769997</v>
      </c>
      <c r="C18">
        <f t="shared" ref="C18:G18" si="3">C17*$B$5</f>
        <v>570752.13717108872</v>
      </c>
      <c r="D18">
        <f t="shared" si="3"/>
        <v>586858.67731990037</v>
      </c>
      <c r="E18">
        <f t="shared" si="3"/>
        <v>602965.21746871213</v>
      </c>
      <c r="F18">
        <f t="shared" si="3"/>
        <v>619071.75761752273</v>
      </c>
      <c r="G18">
        <f t="shared" si="3"/>
        <v>635178.29776633449</v>
      </c>
      <c r="H18">
        <f>H17*$B$5</f>
        <v>652018.03079815267</v>
      </c>
    </row>
    <row r="20" spans="2:8" x14ac:dyDescent="0.2">
      <c r="B20" s="69">
        <v>519356</v>
      </c>
      <c r="C20" s="69">
        <v>532787</v>
      </c>
      <c r="D20" s="69">
        <v>546218</v>
      </c>
      <c r="E20" s="69">
        <v>560606.35398801102</v>
      </c>
      <c r="F20" s="69">
        <v>575118.18719139602</v>
      </c>
      <c r="G20" s="69">
        <v>589630.02039477997</v>
      </c>
      <c r="H20" s="70">
        <v>604614.15216192498</v>
      </c>
    </row>
    <row r="21" spans="2:8" x14ac:dyDescent="0.2">
      <c r="B21" s="149">
        <f>B20+C5</f>
        <v>524856</v>
      </c>
      <c r="C21" s="149">
        <f>C20+C5</f>
        <v>538287</v>
      </c>
      <c r="D21" s="149">
        <f>D20+C5</f>
        <v>551718</v>
      </c>
      <c r="E21">
        <f>E20*$B$5</f>
        <v>566212.41752789111</v>
      </c>
      <c r="F21">
        <f>F20*$B$5</f>
        <v>580869.36906330998</v>
      </c>
      <c r="G21">
        <f>G20*$B$5</f>
        <v>595526.32059872779</v>
      </c>
      <c r="H21">
        <f>H20*$B$5</f>
        <v>610660.29368354427</v>
      </c>
    </row>
    <row r="24" spans="2:8" x14ac:dyDescent="0.2">
      <c r="B24" s="69">
        <v>496656</v>
      </c>
      <c r="C24" s="69">
        <v>509386</v>
      </c>
      <c r="D24" s="69">
        <v>522116</v>
      </c>
      <c r="E24" s="69">
        <v>534846</v>
      </c>
      <c r="F24" s="69">
        <v>547589.72399999993</v>
      </c>
      <c r="G24" s="69">
        <v>561315.55624866101</v>
      </c>
      <c r="H24" s="70">
        <v>575506.88301971299</v>
      </c>
    </row>
    <row r="25" spans="2:8" x14ac:dyDescent="0.2">
      <c r="B25" s="149">
        <f>B24+C5</f>
        <v>502156</v>
      </c>
      <c r="C25" s="149">
        <f>C24+C5</f>
        <v>514886</v>
      </c>
      <c r="D25" s="149">
        <f>D24+C5</f>
        <v>527616</v>
      </c>
      <c r="E25" s="149">
        <f>E24+C5</f>
        <v>540346</v>
      </c>
      <c r="F25" s="149">
        <f>F24+C5</f>
        <v>553089.72399999993</v>
      </c>
      <c r="G25">
        <f>G24*$B$5</f>
        <v>566928.71181114763</v>
      </c>
      <c r="H25">
        <f>H24*$B$5</f>
        <v>581261.95184991008</v>
      </c>
    </row>
    <row r="28" spans="2:8" x14ac:dyDescent="0.2">
      <c r="B28">
        <v>458</v>
      </c>
      <c r="C28">
        <v>409</v>
      </c>
    </row>
    <row r="30" spans="2:8" ht="15" x14ac:dyDescent="0.2">
      <c r="B30" s="41">
        <v>77006.404999999999</v>
      </c>
      <c r="C30" s="41">
        <v>68755.718749999985</v>
      </c>
      <c r="E30" s="150">
        <f>B30+B28</f>
        <v>77464.404999999999</v>
      </c>
      <c r="F30" s="150">
        <f>C30+C28</f>
        <v>69164.718749999985</v>
      </c>
    </row>
    <row r="31" spans="2:8" ht="15" x14ac:dyDescent="0.2">
      <c r="B31" s="41">
        <v>74831.56</v>
      </c>
      <c r="C31" s="41">
        <v>66813.892857142855</v>
      </c>
      <c r="E31" s="150">
        <f>B31+B28</f>
        <v>75289.56</v>
      </c>
      <c r="F31" s="150">
        <f>C31+C28</f>
        <v>67222.892857142855</v>
      </c>
    </row>
    <row r="32" spans="2:8" ht="15" x14ac:dyDescent="0.2">
      <c r="B32" s="46"/>
      <c r="C32" s="46"/>
    </row>
    <row r="33" spans="2:6" ht="15" x14ac:dyDescent="0.2">
      <c r="B33" s="46"/>
      <c r="C33" s="46"/>
    </row>
    <row r="34" spans="2:6" ht="15" x14ac:dyDescent="0.2">
      <c r="B34" s="41">
        <v>68307.025000000009</v>
      </c>
      <c r="C34" s="41">
        <v>60988.415178571428</v>
      </c>
      <c r="E34" s="150">
        <f>B34+B28</f>
        <v>68765.025000000009</v>
      </c>
      <c r="F34" s="150">
        <f>C34+C28</f>
        <v>61397.415178571428</v>
      </c>
    </row>
    <row r="35" spans="2:6" ht="15" x14ac:dyDescent="0.2">
      <c r="B35" s="42"/>
      <c r="C35" s="135"/>
    </row>
    <row r="36" spans="2:6" ht="15" x14ac:dyDescent="0.2">
      <c r="B36" s="137">
        <v>62869.912499999991</v>
      </c>
      <c r="C36" s="41">
        <v>56133.850446428558</v>
      </c>
      <c r="E36" s="150">
        <f>B36+B28</f>
        <v>63327.912499999991</v>
      </c>
      <c r="F36" s="150">
        <f>C36+C28</f>
        <v>56542.850446428558</v>
      </c>
    </row>
  </sheetData>
  <customSheetViews>
    <customSheetView guid="{B7BC6832-7846-4005-A67A-9CE20787EEB3}" state="hidden">
      <selection activeCell="F34" sqref="F34"/>
      <pageMargins left="0" right="0" top="0" bottom="0" header="0" footer="0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60"/>
  <sheetViews>
    <sheetView topLeftCell="A19" workbookViewId="0">
      <selection activeCell="F34" sqref="F34"/>
    </sheetView>
  </sheetViews>
  <sheetFormatPr baseColWidth="10" defaultColWidth="11.42578125" defaultRowHeight="12.75" x14ac:dyDescent="0.2"/>
  <sheetData>
    <row r="2" spans="1:12" ht="13.5" thickBot="1" x14ac:dyDescent="0.25">
      <c r="D2">
        <v>1.0049999999999999</v>
      </c>
    </row>
    <row r="3" spans="1:12" x14ac:dyDescent="0.2">
      <c r="A3" s="100"/>
      <c r="B3" s="101"/>
      <c r="C3" s="90"/>
      <c r="D3" s="66"/>
      <c r="E3" s="66"/>
      <c r="F3" s="66"/>
      <c r="G3" s="66"/>
      <c r="H3" s="66"/>
      <c r="I3" s="66"/>
      <c r="J3" s="67"/>
    </row>
    <row r="4" spans="1:12" x14ac:dyDescent="0.2">
      <c r="A4" s="102"/>
      <c r="B4" s="103" t="s">
        <v>76</v>
      </c>
      <c r="C4" s="87" t="s">
        <v>77</v>
      </c>
      <c r="D4" s="151">
        <v>599088.5680481568</v>
      </c>
      <c r="E4" s="151">
        <v>616749.43000000005</v>
      </c>
      <c r="F4" s="151">
        <v>634411.49911771261</v>
      </c>
      <c r="G4" s="151">
        <v>652704.73118186649</v>
      </c>
      <c r="H4" s="151">
        <v>671350.82342020725</v>
      </c>
      <c r="I4" s="151">
        <v>689996.9156585501</v>
      </c>
      <c r="J4" s="152">
        <v>708687.15803499997</v>
      </c>
      <c r="L4">
        <f>((2)*(1.005))</f>
        <v>2.0099999999999998</v>
      </c>
    </row>
    <row r="5" spans="1:12" x14ac:dyDescent="0.2">
      <c r="A5" s="96"/>
      <c r="B5" s="98"/>
      <c r="C5" s="87"/>
      <c r="D5" s="69">
        <f t="shared" ref="D5:J5" si="0">D4*$D$2</f>
        <v>602084.01088839746</v>
      </c>
      <c r="E5" s="69">
        <f t="shared" si="0"/>
        <v>619833.17715</v>
      </c>
      <c r="F5" s="69">
        <f t="shared" si="0"/>
        <v>637583.55661330116</v>
      </c>
      <c r="G5" s="69">
        <f t="shared" si="0"/>
        <v>655968.25483777572</v>
      </c>
      <c r="H5" s="69">
        <f t="shared" si="0"/>
        <v>674707.57753730821</v>
      </c>
      <c r="I5" s="69">
        <f t="shared" si="0"/>
        <v>693446.9002368428</v>
      </c>
      <c r="J5" s="69">
        <f t="shared" si="0"/>
        <v>712230.59382517484</v>
      </c>
    </row>
    <row r="6" spans="1:12" x14ac:dyDescent="0.2">
      <c r="A6" s="96"/>
      <c r="B6" s="98"/>
      <c r="C6" s="87"/>
      <c r="D6" s="69"/>
      <c r="E6" s="68"/>
      <c r="F6" s="68"/>
      <c r="G6" s="68"/>
      <c r="H6" s="68"/>
      <c r="I6" s="68"/>
      <c r="J6" s="71"/>
    </row>
    <row r="7" spans="1:12" ht="13.5" thickBot="1" x14ac:dyDescent="0.25">
      <c r="A7" s="104"/>
      <c r="B7" s="105"/>
      <c r="C7" s="89"/>
      <c r="D7" s="72"/>
      <c r="E7" s="72"/>
      <c r="F7" s="72"/>
      <c r="G7" s="72"/>
      <c r="H7" s="72"/>
      <c r="I7" s="72"/>
      <c r="J7" s="73"/>
    </row>
    <row r="8" spans="1:12" x14ac:dyDescent="0.2">
      <c r="A8" s="102"/>
      <c r="B8" s="106"/>
      <c r="C8" s="87"/>
      <c r="D8" s="74"/>
      <c r="E8" s="74"/>
      <c r="F8" s="74"/>
      <c r="G8" s="74"/>
      <c r="H8" s="74"/>
      <c r="I8" s="74"/>
      <c r="J8" s="75"/>
    </row>
    <row r="9" spans="1:12" x14ac:dyDescent="0.2">
      <c r="A9" s="102"/>
      <c r="B9" s="106"/>
      <c r="C9" s="87"/>
      <c r="D9" s="74"/>
      <c r="E9" s="74"/>
      <c r="F9" s="74"/>
      <c r="G9" s="74"/>
      <c r="H9" s="74"/>
      <c r="I9" s="74"/>
      <c r="J9" s="75"/>
    </row>
    <row r="10" spans="1:12" ht="13.5" thickBot="1" x14ac:dyDescent="0.25">
      <c r="A10" s="107"/>
      <c r="B10" s="108"/>
      <c r="C10" s="89"/>
      <c r="D10" s="76"/>
      <c r="E10" s="76"/>
      <c r="F10" s="76"/>
      <c r="G10" s="76"/>
      <c r="H10" s="76"/>
      <c r="I10" s="76"/>
      <c r="J10" s="77"/>
    </row>
    <row r="11" spans="1:12" ht="13.5" thickBot="1" x14ac:dyDescent="0.25">
      <c r="A11" s="96"/>
      <c r="B11" s="109"/>
      <c r="C11" s="92"/>
      <c r="D11" s="78"/>
      <c r="E11" s="78"/>
      <c r="F11" s="78"/>
      <c r="G11" s="78"/>
      <c r="H11" s="78"/>
      <c r="I11" s="78"/>
      <c r="J11" s="79"/>
    </row>
    <row r="12" spans="1:12" x14ac:dyDescent="0.2">
      <c r="A12" s="100"/>
      <c r="B12" s="101"/>
      <c r="C12" s="90"/>
      <c r="D12" s="66"/>
      <c r="E12" s="66"/>
      <c r="F12" s="66"/>
      <c r="G12" s="66"/>
      <c r="H12" s="66"/>
      <c r="I12" s="66"/>
      <c r="J12" s="67"/>
    </row>
    <row r="13" spans="1:12" x14ac:dyDescent="0.2">
      <c r="A13" s="102"/>
      <c r="B13" s="103" t="s">
        <v>76</v>
      </c>
      <c r="C13" s="88" t="s">
        <v>77</v>
      </c>
      <c r="D13" s="151">
        <v>595717.27440174692</v>
      </c>
      <c r="E13" s="151">
        <v>613273.40316395147</v>
      </c>
      <c r="F13" s="151">
        <v>630829.53192615497</v>
      </c>
      <c r="G13" s="151">
        <v>648811.86002173659</v>
      </c>
      <c r="H13" s="151">
        <v>667346.74296243291</v>
      </c>
      <c r="I13" s="151">
        <v>685881.62590313028</v>
      </c>
      <c r="J13" s="152">
        <v>704459.84638449398</v>
      </c>
    </row>
    <row r="14" spans="1:12" x14ac:dyDescent="0.2">
      <c r="A14" s="96"/>
      <c r="B14" s="98"/>
      <c r="C14" s="87"/>
      <c r="D14" s="69">
        <f t="shared" ref="D14:J14" si="1">D13*$D$2</f>
        <v>598695.86077375559</v>
      </c>
      <c r="E14" s="69">
        <f t="shared" si="1"/>
        <v>616339.77017977112</v>
      </c>
      <c r="F14" s="69">
        <f t="shared" si="1"/>
        <v>633983.67958578572</v>
      </c>
      <c r="G14" s="69">
        <f t="shared" si="1"/>
        <v>652055.91932184517</v>
      </c>
      <c r="H14" s="69">
        <f t="shared" si="1"/>
        <v>670683.47667724499</v>
      </c>
      <c r="I14" s="69">
        <f t="shared" si="1"/>
        <v>689311.03403264587</v>
      </c>
      <c r="J14" s="69">
        <f t="shared" si="1"/>
        <v>707982.14561641635</v>
      </c>
    </row>
    <row r="15" spans="1:12" x14ac:dyDescent="0.2">
      <c r="A15" s="96"/>
      <c r="B15" s="98"/>
      <c r="C15" s="87"/>
      <c r="D15" s="68"/>
      <c r="E15" s="68"/>
      <c r="F15" s="68"/>
      <c r="G15" s="68"/>
      <c r="H15" s="68"/>
      <c r="I15" s="68"/>
      <c r="J15" s="71"/>
    </row>
    <row r="16" spans="1:12" ht="13.5" thickBot="1" x14ac:dyDescent="0.25">
      <c r="A16" s="104"/>
      <c r="B16" s="105"/>
      <c r="C16" s="89"/>
      <c r="D16" s="72"/>
      <c r="E16" s="72"/>
      <c r="F16" s="72"/>
      <c r="G16" s="72"/>
      <c r="H16" s="72"/>
      <c r="I16" s="72"/>
      <c r="J16" s="73"/>
    </row>
    <row r="17" spans="1:13" x14ac:dyDescent="0.2">
      <c r="A17" s="102"/>
      <c r="B17" s="106"/>
      <c r="C17" s="87"/>
      <c r="D17" s="74"/>
      <c r="E17" s="74"/>
      <c r="F17" s="74"/>
      <c r="G17" s="74"/>
      <c r="H17" s="74"/>
      <c r="I17" s="74"/>
      <c r="J17" s="75"/>
    </row>
    <row r="18" spans="1:13" x14ac:dyDescent="0.2">
      <c r="A18" s="102"/>
      <c r="B18" s="106"/>
      <c r="C18" s="87"/>
      <c r="D18" s="74"/>
      <c r="E18" s="74"/>
      <c r="F18" s="74"/>
      <c r="G18" s="74"/>
      <c r="H18" s="74"/>
      <c r="I18" s="74"/>
      <c r="J18" s="75"/>
    </row>
    <row r="19" spans="1:13" ht="13.5" thickBot="1" x14ac:dyDescent="0.25">
      <c r="A19" s="107"/>
      <c r="B19" s="108"/>
      <c r="C19" s="89"/>
      <c r="D19" s="76"/>
      <c r="E19" s="76"/>
      <c r="F19" s="76"/>
      <c r="G19" s="76"/>
      <c r="H19" s="76"/>
      <c r="I19" s="76"/>
      <c r="J19" s="77"/>
    </row>
    <row r="20" spans="1:13" ht="13.5" thickBot="1" x14ac:dyDescent="0.25">
      <c r="A20" s="96"/>
      <c r="B20" s="109"/>
      <c r="C20" s="92"/>
      <c r="D20" s="78"/>
      <c r="E20" s="78"/>
      <c r="F20" s="78"/>
      <c r="G20" s="78"/>
      <c r="H20" s="78"/>
      <c r="I20" s="78"/>
      <c r="J20" s="79"/>
    </row>
    <row r="21" spans="1:13" x14ac:dyDescent="0.2">
      <c r="A21" s="100"/>
      <c r="B21" s="101"/>
      <c r="C21" s="90"/>
      <c r="D21" s="66"/>
      <c r="E21" s="66"/>
      <c r="F21" s="66"/>
      <c r="G21" s="66"/>
      <c r="H21" s="66"/>
      <c r="I21" s="66"/>
      <c r="J21" s="67"/>
    </row>
    <row r="22" spans="1:13" x14ac:dyDescent="0.2">
      <c r="A22" s="102"/>
      <c r="B22" s="103" t="s">
        <v>76</v>
      </c>
      <c r="C22" s="88" t="s">
        <v>77</v>
      </c>
      <c r="D22" s="151">
        <v>569734.11214111233</v>
      </c>
      <c r="E22" s="151">
        <v>586001.7176914115</v>
      </c>
      <c r="F22" s="151">
        <v>602269.32324171159</v>
      </c>
      <c r="G22" s="151">
        <v>618536.92879201064</v>
      </c>
      <c r="H22" s="151">
        <v>634804.53434231086</v>
      </c>
      <c r="I22" s="151">
        <v>651648.11044162279</v>
      </c>
      <c r="J22" s="152">
        <v>669267.79249006393</v>
      </c>
    </row>
    <row r="23" spans="1:13" x14ac:dyDescent="0.2">
      <c r="A23" s="96"/>
      <c r="B23" s="98"/>
      <c r="C23" s="87"/>
      <c r="D23" s="69">
        <f t="shared" ref="D23:J23" si="2">D22*$D$2</f>
        <v>572582.78270181781</v>
      </c>
      <c r="E23" s="69">
        <f t="shared" si="2"/>
        <v>588931.72627986851</v>
      </c>
      <c r="F23" s="69">
        <f t="shared" si="2"/>
        <v>605280.66985792003</v>
      </c>
      <c r="G23" s="69">
        <f t="shared" si="2"/>
        <v>621629.61343597062</v>
      </c>
      <c r="H23" s="69">
        <f t="shared" si="2"/>
        <v>637978.55701402237</v>
      </c>
      <c r="I23" s="69">
        <f t="shared" si="2"/>
        <v>654906.35099383083</v>
      </c>
      <c r="J23" s="69">
        <f t="shared" si="2"/>
        <v>672614.13145251421</v>
      </c>
    </row>
    <row r="24" spans="1:13" x14ac:dyDescent="0.2">
      <c r="A24" s="96"/>
      <c r="B24" s="98"/>
      <c r="C24" s="87"/>
      <c r="D24" s="80"/>
      <c r="E24" s="80"/>
      <c r="F24" s="80"/>
      <c r="G24" s="80"/>
      <c r="H24" s="80"/>
      <c r="I24" s="80"/>
      <c r="J24" s="81"/>
      <c r="M24">
        <f>M23*$B$5</f>
        <v>0</v>
      </c>
    </row>
    <row r="25" spans="1:13" ht="13.5" thickBot="1" x14ac:dyDescent="0.25">
      <c r="A25" s="104"/>
      <c r="B25" s="105"/>
      <c r="C25" s="89"/>
      <c r="D25" s="82"/>
      <c r="E25" s="82"/>
      <c r="F25" s="82"/>
      <c r="G25" s="82"/>
      <c r="H25" s="82"/>
      <c r="I25" s="82"/>
      <c r="J25" s="83"/>
    </row>
    <row r="26" spans="1:13" x14ac:dyDescent="0.2">
      <c r="A26" s="102"/>
      <c r="B26" s="106"/>
      <c r="C26" s="87"/>
      <c r="D26" s="74"/>
      <c r="E26" s="74"/>
      <c r="F26" s="74"/>
      <c r="G26" s="74"/>
      <c r="H26" s="74"/>
      <c r="I26" s="74"/>
      <c r="J26" s="75"/>
    </row>
    <row r="27" spans="1:13" x14ac:dyDescent="0.2">
      <c r="A27" s="102"/>
      <c r="B27" s="106"/>
      <c r="C27" s="87"/>
      <c r="D27" s="74"/>
      <c r="E27" s="74"/>
      <c r="F27" s="74"/>
      <c r="G27" s="74"/>
      <c r="H27" s="74"/>
      <c r="I27" s="74"/>
      <c r="J27" s="75"/>
    </row>
    <row r="28" spans="1:13" ht="13.5" thickBot="1" x14ac:dyDescent="0.25">
      <c r="A28" s="107"/>
      <c r="B28" s="108"/>
      <c r="C28" s="89"/>
      <c r="D28" s="76"/>
      <c r="E28" s="76"/>
      <c r="F28" s="76"/>
      <c r="G28" s="76"/>
      <c r="H28" s="76"/>
      <c r="I28" s="76"/>
      <c r="J28" s="77"/>
    </row>
    <row r="29" spans="1:13" ht="13.5" thickBot="1" x14ac:dyDescent="0.25">
      <c r="A29" s="96"/>
      <c r="B29" s="109"/>
      <c r="C29" s="92"/>
      <c r="D29" s="84"/>
      <c r="E29" s="84"/>
      <c r="F29" s="84"/>
      <c r="G29" s="84"/>
      <c r="H29" s="84"/>
      <c r="I29" s="84"/>
      <c r="J29" s="79"/>
    </row>
    <row r="30" spans="1:13" x14ac:dyDescent="0.2">
      <c r="A30" s="100"/>
      <c r="B30" s="101"/>
      <c r="C30" s="90"/>
      <c r="D30" s="66"/>
      <c r="E30" s="66"/>
      <c r="F30" s="66"/>
      <c r="G30" s="66"/>
      <c r="H30" s="66"/>
      <c r="I30" s="66"/>
      <c r="J30" s="67"/>
    </row>
    <row r="31" spans="1:13" x14ac:dyDescent="0.2">
      <c r="A31" s="102"/>
      <c r="B31" s="103" t="s">
        <v>76</v>
      </c>
      <c r="C31" s="88" t="s">
        <v>77</v>
      </c>
      <c r="D31" s="151">
        <v>554654.05645769997</v>
      </c>
      <c r="E31" s="151">
        <v>570752.13717108872</v>
      </c>
      <c r="F31" s="151">
        <v>586858.67731990037</v>
      </c>
      <c r="G31" s="151">
        <v>602965.21746871213</v>
      </c>
      <c r="H31" s="151">
        <v>619071.75761752273</v>
      </c>
      <c r="I31" s="151">
        <v>635178.29776633449</v>
      </c>
      <c r="J31" s="152">
        <v>652018.03079815267</v>
      </c>
    </row>
    <row r="32" spans="1:13" x14ac:dyDescent="0.2">
      <c r="A32" s="96"/>
      <c r="B32" s="98"/>
      <c r="C32" s="87"/>
      <c r="D32" s="69">
        <f t="shared" ref="D32:J32" si="3">D31*$D$2</f>
        <v>557427.32673998841</v>
      </c>
      <c r="E32" s="69">
        <f t="shared" si="3"/>
        <v>573605.89785694412</v>
      </c>
      <c r="F32" s="69">
        <f t="shared" si="3"/>
        <v>589792.97070649976</v>
      </c>
      <c r="G32" s="69">
        <f t="shared" si="3"/>
        <v>605980.04355605564</v>
      </c>
      <c r="H32" s="69">
        <f t="shared" si="3"/>
        <v>622167.11640561023</v>
      </c>
      <c r="I32" s="69">
        <f t="shared" si="3"/>
        <v>638354.1892551661</v>
      </c>
      <c r="J32" s="69">
        <f t="shared" si="3"/>
        <v>655278.12095214333</v>
      </c>
    </row>
    <row r="33" spans="1:10" x14ac:dyDescent="0.2">
      <c r="A33" s="96"/>
      <c r="B33" s="98"/>
      <c r="C33" s="87"/>
      <c r="D33" s="80"/>
      <c r="E33" s="80"/>
      <c r="F33" s="80"/>
      <c r="G33" s="80"/>
      <c r="H33" s="80"/>
      <c r="I33" s="80"/>
      <c r="J33" s="81"/>
    </row>
    <row r="34" spans="1:10" ht="13.5" thickBot="1" x14ac:dyDescent="0.25">
      <c r="A34" s="104"/>
      <c r="B34" s="105"/>
      <c r="C34" s="89"/>
      <c r="D34" s="82"/>
      <c r="E34" s="82"/>
      <c r="F34" s="82"/>
      <c r="G34" s="82"/>
      <c r="H34" s="82"/>
      <c r="I34" s="82"/>
      <c r="J34" s="83"/>
    </row>
    <row r="35" spans="1:10" x14ac:dyDescent="0.2">
      <c r="A35" s="102"/>
      <c r="B35" s="106"/>
      <c r="C35" s="87"/>
      <c r="D35" s="74"/>
      <c r="E35" s="74"/>
      <c r="F35" s="74"/>
      <c r="G35" s="74"/>
      <c r="H35" s="74"/>
      <c r="I35" s="74"/>
      <c r="J35" s="75"/>
    </row>
    <row r="36" spans="1:10" x14ac:dyDescent="0.2">
      <c r="A36" s="102"/>
      <c r="B36" s="106"/>
      <c r="C36" s="87"/>
      <c r="D36" s="74"/>
      <c r="E36" s="74"/>
      <c r="F36" s="74"/>
      <c r="G36" s="74"/>
      <c r="H36" s="74"/>
      <c r="I36" s="74"/>
      <c r="J36" s="75"/>
    </row>
    <row r="37" spans="1:10" ht="13.5" thickBot="1" x14ac:dyDescent="0.25">
      <c r="A37" s="107"/>
      <c r="B37" s="108"/>
      <c r="C37" s="89"/>
      <c r="D37" s="76"/>
      <c r="E37" s="76"/>
      <c r="F37" s="76"/>
      <c r="G37" s="76"/>
      <c r="H37" s="76"/>
      <c r="I37" s="76"/>
      <c r="J37" s="77"/>
    </row>
    <row r="38" spans="1:10" ht="13.5" thickBot="1" x14ac:dyDescent="0.25">
      <c r="A38" s="96"/>
      <c r="B38" s="109"/>
      <c r="C38" s="92"/>
      <c r="D38" s="78"/>
      <c r="E38" s="78"/>
      <c r="F38" s="78"/>
      <c r="G38" s="78"/>
      <c r="H38" s="78"/>
      <c r="I38" s="78"/>
      <c r="J38" s="79"/>
    </row>
    <row r="39" spans="1:10" x14ac:dyDescent="0.2">
      <c r="A39" s="100"/>
      <c r="B39" s="101"/>
      <c r="C39" s="90"/>
      <c r="D39" s="66"/>
      <c r="E39" s="66"/>
      <c r="F39" s="66"/>
      <c r="G39" s="66"/>
      <c r="H39" s="66"/>
      <c r="I39" s="66"/>
      <c r="J39" s="67"/>
    </row>
    <row r="40" spans="1:10" x14ac:dyDescent="0.2">
      <c r="A40" s="102"/>
      <c r="B40" s="103" t="s">
        <v>76</v>
      </c>
      <c r="C40" s="88" t="s">
        <v>77</v>
      </c>
      <c r="D40" s="151">
        <v>524856</v>
      </c>
      <c r="E40" s="151">
        <v>538287</v>
      </c>
      <c r="F40" s="151">
        <v>551718</v>
      </c>
      <c r="G40" s="151">
        <v>566212.41752789111</v>
      </c>
      <c r="H40" s="151">
        <v>580869.36906330998</v>
      </c>
      <c r="I40" s="151">
        <v>595526.32059872779</v>
      </c>
      <c r="J40" s="152">
        <v>610660.29368354427</v>
      </c>
    </row>
    <row r="41" spans="1:10" x14ac:dyDescent="0.2">
      <c r="A41" s="96"/>
      <c r="B41" s="98"/>
      <c r="C41" s="87"/>
      <c r="D41" s="69">
        <f t="shared" ref="D41:J41" si="4">D40*$D$2</f>
        <v>527480.27999999991</v>
      </c>
      <c r="E41" s="69">
        <f t="shared" si="4"/>
        <v>540978.43499999994</v>
      </c>
      <c r="F41" s="69">
        <f t="shared" si="4"/>
        <v>554476.59</v>
      </c>
      <c r="G41" s="69">
        <f t="shared" si="4"/>
        <v>569043.47961553046</v>
      </c>
      <c r="H41" s="69">
        <f t="shared" si="4"/>
        <v>583773.71590862644</v>
      </c>
      <c r="I41" s="69">
        <f t="shared" si="4"/>
        <v>598503.95220172137</v>
      </c>
      <c r="J41" s="69">
        <f t="shared" si="4"/>
        <v>613713.5951519619</v>
      </c>
    </row>
    <row r="42" spans="1:10" x14ac:dyDescent="0.2">
      <c r="A42" s="96"/>
      <c r="B42" s="98"/>
      <c r="C42" s="87"/>
      <c r="D42" s="80"/>
      <c r="E42" s="80"/>
      <c r="F42" s="80"/>
      <c r="G42" s="80"/>
      <c r="H42" s="80"/>
      <c r="I42" s="80"/>
      <c r="J42" s="81"/>
    </row>
    <row r="43" spans="1:10" ht="13.5" thickBot="1" x14ac:dyDescent="0.25">
      <c r="A43" s="104"/>
      <c r="B43" s="105"/>
      <c r="C43" s="89"/>
      <c r="D43" s="82"/>
      <c r="E43" s="82"/>
      <c r="F43" s="82"/>
      <c r="G43" s="82"/>
      <c r="H43" s="82"/>
      <c r="I43" s="82"/>
      <c r="J43" s="83"/>
    </row>
    <row r="44" spans="1:10" x14ac:dyDescent="0.2">
      <c r="A44" s="102"/>
      <c r="B44" s="106"/>
      <c r="C44" s="87"/>
      <c r="D44" s="74"/>
      <c r="E44" s="74"/>
      <c r="F44" s="74"/>
      <c r="G44" s="74"/>
      <c r="H44" s="74"/>
      <c r="I44" s="74"/>
      <c r="J44" s="75"/>
    </row>
    <row r="45" spans="1:10" x14ac:dyDescent="0.2">
      <c r="A45" s="102"/>
      <c r="B45" s="106"/>
      <c r="C45" s="87"/>
      <c r="D45" s="74"/>
      <c r="E45" s="74"/>
      <c r="F45" s="74"/>
      <c r="G45" s="74"/>
      <c r="H45" s="74"/>
      <c r="I45" s="74"/>
      <c r="J45" s="75"/>
    </row>
    <row r="46" spans="1:10" ht="13.5" thickBot="1" x14ac:dyDescent="0.25">
      <c r="A46" s="107"/>
      <c r="B46" s="108"/>
      <c r="C46" s="89"/>
      <c r="D46" s="76"/>
      <c r="E46" s="76"/>
      <c r="F46" s="76"/>
      <c r="G46" s="76"/>
      <c r="H46" s="76"/>
      <c r="I46" s="76"/>
      <c r="J46" s="77"/>
    </row>
    <row r="47" spans="1:10" ht="13.5" thickBot="1" x14ac:dyDescent="0.25">
      <c r="A47" s="96"/>
      <c r="B47" s="109"/>
      <c r="C47" s="92"/>
      <c r="D47" s="84"/>
      <c r="E47" s="84"/>
      <c r="F47" s="84"/>
      <c r="G47" s="84"/>
      <c r="H47" s="84"/>
      <c r="I47" s="84"/>
      <c r="J47" s="79"/>
    </row>
    <row r="48" spans="1:10" x14ac:dyDescent="0.2">
      <c r="A48" s="100"/>
      <c r="B48" s="101"/>
      <c r="C48" s="90"/>
      <c r="D48" s="66"/>
      <c r="E48" s="66"/>
      <c r="F48" s="66"/>
      <c r="G48" s="66"/>
      <c r="H48" s="66"/>
      <c r="I48" s="66"/>
      <c r="J48" s="67"/>
    </row>
    <row r="49" spans="1:19" s="92" customFormat="1" x14ac:dyDescent="0.2">
      <c r="A49" s="102"/>
      <c r="B49" s="103" t="s">
        <v>76</v>
      </c>
      <c r="C49" s="88" t="s">
        <v>77</v>
      </c>
      <c r="D49" s="151">
        <v>502156</v>
      </c>
      <c r="E49" s="151">
        <v>514886</v>
      </c>
      <c r="F49" s="151">
        <v>527616</v>
      </c>
      <c r="G49" s="151">
        <v>540346</v>
      </c>
      <c r="H49" s="151">
        <v>553089.72399999993</v>
      </c>
      <c r="I49" s="151">
        <v>566928.71181114763</v>
      </c>
      <c r="J49" s="152">
        <v>581261.95184991008</v>
      </c>
      <c r="L49" s="147"/>
      <c r="M49" s="147"/>
      <c r="N49" s="147"/>
      <c r="O49" s="147"/>
      <c r="P49" s="147"/>
      <c r="Q49" s="147"/>
      <c r="R49" s="147"/>
      <c r="S49" s="146"/>
    </row>
    <row r="50" spans="1:19" x14ac:dyDescent="0.2">
      <c r="D50" s="69">
        <f t="shared" ref="D50:J50" si="5">D49*$D$2</f>
        <v>504666.77999999997</v>
      </c>
      <c r="E50" s="69">
        <f t="shared" si="5"/>
        <v>517460.42999999993</v>
      </c>
      <c r="F50" s="69">
        <f t="shared" si="5"/>
        <v>530254.07999999996</v>
      </c>
      <c r="G50" s="69">
        <f t="shared" si="5"/>
        <v>543047.73</v>
      </c>
      <c r="H50" s="69">
        <f t="shared" si="5"/>
        <v>555855.17261999985</v>
      </c>
      <c r="I50" s="69">
        <f t="shared" si="5"/>
        <v>569763.35537020327</v>
      </c>
      <c r="J50" s="69">
        <f t="shared" si="5"/>
        <v>584168.26160915953</v>
      </c>
    </row>
    <row r="54" spans="1:19" ht="15" x14ac:dyDescent="0.2">
      <c r="A54" s="41">
        <v>77464.404999999999</v>
      </c>
      <c r="B54" s="41">
        <v>69164.718749999985</v>
      </c>
    </row>
    <row r="55" spans="1:19" ht="15" x14ac:dyDescent="0.2">
      <c r="A55" s="41">
        <v>75289.56</v>
      </c>
      <c r="B55" s="41">
        <v>67222.892857142855</v>
      </c>
    </row>
    <row r="56" spans="1:19" ht="15" x14ac:dyDescent="0.2">
      <c r="A56" s="46"/>
      <c r="B56" s="46"/>
    </row>
    <row r="57" spans="1:19" ht="15" x14ac:dyDescent="0.2">
      <c r="A57" s="46"/>
      <c r="B57" s="46"/>
    </row>
    <row r="58" spans="1:19" ht="15" x14ac:dyDescent="0.2">
      <c r="A58" s="41">
        <v>68765.025000000009</v>
      </c>
      <c r="B58" s="41">
        <v>61397.415178571428</v>
      </c>
    </row>
    <row r="59" spans="1:19" ht="15" x14ac:dyDescent="0.2">
      <c r="A59" s="42"/>
      <c r="B59" s="135"/>
    </row>
    <row r="60" spans="1:19" ht="15" x14ac:dyDescent="0.2">
      <c r="A60" s="137">
        <v>63327.912499999991</v>
      </c>
      <c r="B60" s="41">
        <v>56542.850446428558</v>
      </c>
    </row>
  </sheetData>
  <customSheetViews>
    <customSheetView guid="{B7BC6832-7846-4005-A67A-9CE20787EEB3}" state="hidden" topLeftCell="A19">
      <selection activeCell="F34" sqref="F34"/>
      <pageMargins left="0" right="0" top="0" bottom="0" header="0" footer="0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aksdokument" ma:contentTypeID="0x0101007EEC80B37708C047B3D91E75E2E96C7C00B761361D43B940468389441ED69928A7" ma:contentTypeVersion="21" ma:contentTypeDescription="Opprett et nytt dokument." ma:contentTypeScope="" ma:versionID="6920ad4dc01812652c6c8e6b0be1586b">
  <xsd:schema xmlns:xsd="http://www.w3.org/2001/XMLSchema" xmlns:xs="http://www.w3.org/2001/XMLSchema" xmlns:p="http://schemas.microsoft.com/office/2006/metadata/properties" xmlns:ns2="ed152e84-4e0a-4ec0-9ec4-dd92f41cb01c" xmlns:ns3="160a4bbe-8ae4-4145-a2b9-7f291f8db124" xmlns:ns4="http://schemas.microsoft.com/sharepoint/v4" targetNamespace="http://schemas.microsoft.com/office/2006/metadata/properties" ma:root="true" ma:fieldsID="fe65aeb30f854e6894070771b3eb006d" ns2:_="" ns3:_="" ns4:_="">
    <xsd:import namespace="ed152e84-4e0a-4ec0-9ec4-dd92f41cb01c"/>
    <xsd:import namespace="160a4bbe-8ae4-4145-a2b9-7f291f8db12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ContactPerson" minOccurs="0"/>
                <xsd:element ref="ns2:ContactPersonCompany" minOccurs="0"/>
                <xsd:element ref="ns2:ContactPersonCompanyID" minOccurs="0"/>
                <xsd:element ref="ns2:ContactPersonID" minOccurs="0"/>
                <xsd:element ref="ns2:MailDate" minOccurs="0"/>
                <xsd:element ref="ns2:Direction" minOccurs="0"/>
                <xsd:element ref="ns2:DocLink" minOccurs="0"/>
                <xsd:element ref="ns2:ConversationIndex" minOccurs="0"/>
                <xsd:element ref="ns2:ConversationID" minOccurs="0"/>
                <xsd:element ref="ns2:ConversationTopic" minOccurs="0"/>
                <xsd:element ref="ns2:EmailId" minOccurs="0"/>
                <xsd:element ref="ns2:CaseNo" minOccurs="0"/>
                <xsd:element ref="ns2:CaseTitle" minOccurs="0"/>
                <xsd:element ref="ns2:MailTo" minOccurs="0"/>
                <xsd:element ref="ns2:MailCC" minOccurs="0"/>
                <xsd:element ref="ns2:MailFrom" minOccurs="0"/>
                <xsd:element ref="ns2:MailBCC" minOccurs="0"/>
                <xsd:element ref="ns2:DocContentType" minOccurs="0"/>
                <xsd:element ref="ns2:NewDocumentsFromNonResponsible" minOccurs="0"/>
                <xsd:element ref="ns2:UNID" minOccurs="0"/>
                <xsd:element ref="ns2:GammelType" minOccurs="0"/>
                <xsd:element ref="ns2:GammelSakUNID" minOccurs="0"/>
                <xsd:element ref="ns2:OpprinneligFilplassering" minOccurs="0"/>
                <xsd:element ref="ns2:ParentCaseNo" minOccurs="0"/>
                <xsd:element ref="ns2:ParentCaseTitle" minOccurs="0"/>
                <xsd:element ref="ns2:RichDescription" minOccurs="0"/>
                <xsd:element ref="ns2:l757feae4778435fb8ef209f3e904434" minOccurs="0"/>
                <xsd:element ref="ns2:TaxCatchAllLabel" minOccurs="0"/>
                <xsd:element ref="ns2:TaxCatchAll" minOccurs="0"/>
                <xsd:element ref="ns3:lcf76f155ced4ddcb4097134ff3c332f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Location" minOccurs="0"/>
                <xsd:element ref="ns2:_dlc_DocId" minOccurs="0"/>
                <xsd:element ref="ns2:_dlc_DocIdUrl" minOccurs="0"/>
                <xsd:element ref="ns2:_dlc_DocIdPersistId" minOccurs="0"/>
                <xsd:element ref="ns2:ChangedStatus" minOccurs="0"/>
                <xsd:element ref="ns2:ShareStatus" minOccurs="0"/>
                <xsd:element ref="ns2:ShareComment" minOccurs="0"/>
                <xsd:element ref="ns2:ExtAuthor" minOccurs="0"/>
                <xsd:element ref="ns3:MediaServiceSearchProperties" minOccurs="0"/>
                <xsd:element ref="ns4:IconOverlay" minOccurs="0"/>
                <xsd:element ref="ns3:MediaLengthInSeconds" minOccurs="0"/>
                <xsd:element ref="ns2:Items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52e84-4e0a-4ec0-9ec4-dd92f41cb01c" elementFormDefault="qualified">
    <xsd:import namespace="http://schemas.microsoft.com/office/2006/documentManagement/types"/>
    <xsd:import namespace="http://schemas.microsoft.com/office/infopath/2007/PartnerControls"/>
    <xsd:element name="DocumentType" ma:index="3" nillable="true" ma:displayName="Dokumenttype" ma:internalName="DocumentType">
      <xsd:simpleType>
        <xsd:restriction base="dms:Choice">
          <xsd:enumeration value="E-post"/>
          <xsd:enumeration value="Dokument"/>
          <xsd:enumeration value="Regneark"/>
          <xsd:enumeration value="PDF"/>
          <xsd:enumeration value="Presentasjon"/>
          <xsd:enumeration value="Bilde"/>
          <xsd:enumeration value="Skjema"/>
          <xsd:enumeration value="Tegning"/>
        </xsd:restriction>
      </xsd:simpleType>
    </xsd:element>
    <xsd:element name="ContactPerson" ma:index="4" nillable="true" ma:displayName="Kontaktperson" ma:internalName="ContactPerson">
      <xsd:simpleType>
        <xsd:restriction base="dms:Text"/>
      </xsd:simpleType>
    </xsd:element>
    <xsd:element name="ContactPersonCompany" ma:index="5" nillable="true" ma:displayName="Kontaktperson selskap" ma:internalName="ContactPersonCompany">
      <xsd:simpleType>
        <xsd:restriction base="dms:Text"/>
      </xsd:simpleType>
    </xsd:element>
    <xsd:element name="ContactPersonCompanyID" ma:index="6" nillable="true" ma:displayName="Kontaktperson selskap ID" ma:internalName="ContactPersonCompanyID">
      <xsd:simpleType>
        <xsd:restriction base="dms:Text"/>
      </xsd:simpleType>
    </xsd:element>
    <xsd:element name="ContactPersonID" ma:index="7" nillable="true" ma:displayName="Kontaktperson ID" ma:internalName="ContactPersonID">
      <xsd:simpleType>
        <xsd:restriction base="dms:Text"/>
      </xsd:simpleType>
    </xsd:element>
    <xsd:element name="MailDate" ma:index="8" nillable="true" ma:displayName="E-post dato" ma:format="DateTime" ma:internalName="MailDate">
      <xsd:simpleType>
        <xsd:restriction base="dms:DateTime"/>
      </xsd:simpleType>
    </xsd:element>
    <xsd:element name="Direction" ma:index="9" nillable="true" ma:displayName="E-postretning" ma:internalName="Direction">
      <xsd:simpleType>
        <xsd:restriction base="dms:Choice">
          <xsd:enumeration value="Inngående"/>
          <xsd:enumeration value="Utgående"/>
        </xsd:restriction>
      </xsd:simpleType>
    </xsd:element>
    <xsd:element name="DocLink" ma:index="10" nillable="true" ma:displayName="Dokumentlink" ma:internalName="DocLink">
      <xsd:simpleType>
        <xsd:restriction base="dms:Note">
          <xsd:maxLength value="255"/>
        </xsd:restriction>
      </xsd:simpleType>
    </xsd:element>
    <xsd:element name="ConversationIndex" ma:index="11" nillable="true" ma:displayName="ConversationIndex" ma:internalName="ConversationIndex">
      <xsd:simpleType>
        <xsd:restriction base="dms:Text"/>
      </xsd:simpleType>
    </xsd:element>
    <xsd:element name="ConversationID" ma:index="12" nillable="true" ma:displayName="Samtale" ma:internalName="ConversationID">
      <xsd:simpleType>
        <xsd:restriction base="dms:Text"/>
      </xsd:simpleType>
    </xsd:element>
    <xsd:element name="ConversationTopic" ma:index="13" nillable="true" ma:displayName="Samtale emne" ma:internalName="ConversationTopic">
      <xsd:simpleType>
        <xsd:restriction base="dms:Text"/>
      </xsd:simpleType>
    </xsd:element>
    <xsd:element name="EmailId" ma:index="14" nillable="true" ma:displayName="EmailId" ma:internalName="EmailId">
      <xsd:simpleType>
        <xsd:restriction base="dms:Text"/>
      </xsd:simpleType>
    </xsd:element>
    <xsd:element name="CaseNo" ma:index="15" nillable="true" ma:displayName="Nr" ma:indexed="true" ma:internalName="CaseNo">
      <xsd:simpleType>
        <xsd:restriction base="dms:Text"/>
      </xsd:simpleType>
    </xsd:element>
    <xsd:element name="CaseTitle" ma:index="16" nillable="true" ma:displayName="Elementtittel" ma:internalName="CaseTitle">
      <xsd:simpleType>
        <xsd:restriction base="dms:Text"/>
      </xsd:simpleType>
    </xsd:element>
    <xsd:element name="MailTo" ma:index="17" nillable="true" ma:displayName="Epost mottaker" ma:internalName="MailTo">
      <xsd:simpleType>
        <xsd:restriction base="dms:Note"/>
      </xsd:simpleType>
    </xsd:element>
    <xsd:element name="MailCC" ma:index="18" nillable="true" ma:displayName="Epost kopi" ma:internalName="MailCC">
      <xsd:simpleType>
        <xsd:restriction base="dms:Note"/>
      </xsd:simpleType>
    </xsd:element>
    <xsd:element name="MailFrom" ma:index="19" nillable="true" ma:displayName="Epost avsender" ma:internalName="MailFrom">
      <xsd:simpleType>
        <xsd:restriction base="dms:Text"/>
      </xsd:simpleType>
    </xsd:element>
    <xsd:element name="MailBCC" ma:index="20" nillable="true" ma:displayName="MailBCC" ma:internalName="MailBCC">
      <xsd:simpleType>
        <xsd:restriction base="dms:Text"/>
      </xsd:simpleType>
    </xsd:element>
    <xsd:element name="DocContentType" ma:index="21" nillable="true" ma:displayName="Doc_ContentType" ma:internalName="DocContentType">
      <xsd:simpleType>
        <xsd:restriction base="dms:Text"/>
      </xsd:simpleType>
    </xsd:element>
    <xsd:element name="NewDocumentsFromNonResponsible" ma:index="22" nillable="true" ma:displayName="Nye dokumenter" ma:internalName="NewDocumentsFromNonResponsible">
      <xsd:simpleType>
        <xsd:restriction base="dms:Boolean"/>
      </xsd:simpleType>
    </xsd:element>
    <xsd:element name="UNID" ma:index="23" nillable="true" ma:displayName="UNID" ma:internalName="UNID">
      <xsd:simpleType>
        <xsd:restriction base="dms:Text"/>
      </xsd:simpleType>
    </xsd:element>
    <xsd:element name="GammelType" ma:index="24" nillable="true" ma:displayName="Gammel type" ma:internalName="GammelType">
      <xsd:simpleType>
        <xsd:restriction base="dms:Text"/>
      </xsd:simpleType>
    </xsd:element>
    <xsd:element name="GammelSakUNID" ma:index="25" nillable="true" ma:displayName="Gammel sak UNID" ma:internalName="GammelSakUNID">
      <xsd:simpleType>
        <xsd:restriction base="dms:Text"/>
      </xsd:simpleType>
    </xsd:element>
    <xsd:element name="OpprinneligFilplassering" ma:index="26" nillable="true" ma:displayName="Opprinnelig filplassering" ma:internalName="OpprinneligFilplassering">
      <xsd:simpleType>
        <xsd:restriction base="dms:Text"/>
      </xsd:simpleType>
    </xsd:element>
    <xsd:element name="ParentCaseNo" ma:index="27" nillable="true" ma:displayName="Hovedsaksnr" ma:hidden="true" ma:internalName="ParentCaseNo">
      <xsd:simpleType>
        <xsd:restriction base="dms:Text"/>
      </xsd:simpleType>
    </xsd:element>
    <xsd:element name="ParentCaseTitle" ma:index="28" nillable="true" ma:displayName="Hovedsakstittel" ma:hidden="true" ma:internalName="ParentCaseTitle">
      <xsd:simpleType>
        <xsd:restriction base="dms:Text"/>
      </xsd:simpleType>
    </xsd:element>
    <xsd:element name="RichDescription" ma:index="29" nillable="true" ma:displayName="Beskrivelse" ma:hidden="true" ma:internalName="RichDescription">
      <xsd:simpleType>
        <xsd:restriction base="dms:Note"/>
      </xsd:simpleType>
    </xsd:element>
    <xsd:element name="l757feae4778435fb8ef209f3e904434" ma:index="30" nillable="true" ma:taxonomy="true" ma:internalName="l757feae4778435fb8ef209f3e904434" ma:taxonomyFieldName="DocumentContent" ma:displayName="Dokumentinnhold" ma:fieldId="{5757feae-4778-435f-b8ef-209f3e904434}" ma:sspId="9fa8b907-961e-4410-adb4-ae2aad0954f6" ma:termSetId="a5ee941d-29b0-4bf4-954c-bf0a0fe3e755" ma:anchorId="c6ff445a-954f-47f2-9e5e-b8ffac474daf" ma:open="false" ma:isKeyword="false">
      <xsd:complexType>
        <xsd:sequence>
          <xsd:element ref="pc:Terms" minOccurs="0" maxOccurs="1"/>
        </xsd:sequence>
      </xsd:complexType>
    </xsd:element>
    <xsd:element name="TaxCatchAllLabel" ma:index="31" nillable="true" ma:displayName="Taxonomy Catch All Column1" ma:hidden="true" ma:list="{298bd8fd-d882-4d4f-8fa6-bdcd93b25a24}" ma:internalName="TaxCatchAllLabel" ma:readOnly="true" ma:showField="CatchAllDataLabel" ma:web="ed152e84-4e0a-4ec0-9ec4-dd92f41cb0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2" nillable="true" ma:displayName="Taxonomy Catch All Column" ma:hidden="true" ma:list="{298bd8fd-d882-4d4f-8fa6-bdcd93b25a24}" ma:internalName="TaxCatchAll" ma:showField="CatchAllData" ma:web="ed152e84-4e0a-4ec0-9ec4-dd92f41cb0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4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_dlc_DocId" ma:index="51" nillable="true" ma:displayName="Dokument-ID-verdi" ma:description="Verdien for dokument-IDen som er tilordnet elementet." ma:indexed="true" ma:internalName="_dlc_DocId" ma:readOnly="true">
      <xsd:simpleType>
        <xsd:restriction base="dms:Text"/>
      </xsd:simpleType>
    </xsd:element>
    <xsd:element name="_dlc_DocIdUrl" ma:index="52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3" nillable="true" ma:displayName="Fast ID" ma:description="Behold IDen ved tillegging." ma:hidden="true" ma:internalName="_dlc_DocIdPersistId" ma:readOnly="true">
      <xsd:simpleType>
        <xsd:restriction base="dms:Boolean"/>
      </xsd:simpleType>
    </xsd:element>
    <xsd:element name="ChangedStatus" ma:index="54" nillable="true" ma:displayName="ChangedStatus" ma:hidden="true" ma:indexed="true" ma:internalName="ChangedStatus">
      <xsd:simpleType>
        <xsd:restriction base="dms:Text">
          <xsd:maxLength value="255"/>
        </xsd:restriction>
      </xsd:simpleType>
    </xsd:element>
    <xsd:element name="ShareStatus" ma:index="55" nillable="true" ma:displayName="ShareStatus" ma:hidden="true" ma:indexed="true" ma:internalName="ShareStatus">
      <xsd:simpleType>
        <xsd:restriction base="dms:Text">
          <xsd:maxLength value="255"/>
        </xsd:restriction>
      </xsd:simpleType>
    </xsd:element>
    <xsd:element name="ShareComment" ma:index="56" nillable="true" ma:displayName="ShareComment" ma:hidden="true" ma:internalName="ShareComment" ma:readOnly="false">
      <xsd:simpleType>
        <xsd:restriction base="dms:Text">
          <xsd:maxLength value="255"/>
        </xsd:restriction>
      </xsd:simpleType>
    </xsd:element>
    <xsd:element name="ExtAuthor" ma:index="57" nillable="true" ma:displayName="Ekstern eier" ma:internalName="ExtAuthor" ma:readOnly="false">
      <xsd:simpleType>
        <xsd:restriction base="dms:Text">
          <xsd:maxLength value="255"/>
        </xsd:restriction>
      </xsd:simpleType>
    </xsd:element>
    <xsd:element name="ItemsCount" ma:index="61" nillable="true" ma:displayName="ItemsCount" ma:internalName="ItemsCou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a4bbe-8ae4-4145-a2b9-7f291f8db12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40" nillable="true" ma:taxonomy="true" ma:internalName="lcf76f155ced4ddcb4097134ff3c332f" ma:taxonomyFieldName="MediaServiceImageTags" ma:displayName="Bildemerkelapper" ma:readOnly="false" ma:fieldId="{5cf76f15-5ced-4ddc-b409-7134ff3c332f}" ma:taxonomyMulti="true" ma:sspId="9fa8b907-961e-4410-adb4-ae2aad095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4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4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4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5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5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6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5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152e84-4e0a-4ec0-9ec4-dd92f41cb01c" xsi:nil="true"/>
    <lcf76f155ced4ddcb4097134ff3c332f xmlns="160a4bbe-8ae4-4145-a2b9-7f291f8db124">
      <Terms xmlns="http://schemas.microsoft.com/office/infopath/2007/PartnerControls"/>
    </lcf76f155ced4ddcb4097134ff3c332f>
    <GammelSakUNID xmlns="ed152e84-4e0a-4ec0-9ec4-dd92f41cb01c" xsi:nil="true"/>
    <l757feae4778435fb8ef209f3e904434 xmlns="ed152e84-4e0a-4ec0-9ec4-dd92f41cb01c">
      <Terms xmlns="http://schemas.microsoft.com/office/infopath/2007/PartnerControls"/>
    </l757feae4778435fb8ef209f3e904434>
    <MailDate xmlns="ed152e84-4e0a-4ec0-9ec4-dd92f41cb01c" xsi:nil="true"/>
    <EmailId xmlns="ed152e84-4e0a-4ec0-9ec4-dd92f41cb01c" xsi:nil="true"/>
    <OpprinneligFilplassering xmlns="ed152e84-4e0a-4ec0-9ec4-dd92f41cb01c" xsi:nil="true"/>
    <GammelType xmlns="ed152e84-4e0a-4ec0-9ec4-dd92f41cb01c" xsi:nil="true"/>
    <CaseNo xmlns="ed152e84-4e0a-4ec0-9ec4-dd92f41cb01c">IE2023-10844</CaseNo>
    <ParentCaseNo xmlns="ed152e84-4e0a-4ec0-9ec4-dd92f41cb01c" xsi:nil="true"/>
    <ChangedStatus xmlns="ed152e84-4e0a-4ec0-9ec4-dd92f41cb01c" xsi:nil="true"/>
    <ContactPersonCompany xmlns="ed152e84-4e0a-4ec0-9ec4-dd92f41cb01c" xsi:nil="true"/>
    <MailFrom xmlns="ed152e84-4e0a-4ec0-9ec4-dd92f41cb01c" xsi:nil="true"/>
    <NewDocumentsFromNonResponsible xmlns="ed152e84-4e0a-4ec0-9ec4-dd92f41cb01c">true</NewDocumentsFromNonResponsible>
    <ParentCaseTitle xmlns="ed152e84-4e0a-4ec0-9ec4-dd92f41cb01c" xsi:nil="true"/>
    <ContactPerson xmlns="ed152e84-4e0a-4ec0-9ec4-dd92f41cb01c">Mohr, Kristine Godal</ContactPerson>
    <ContactPersonID xmlns="ed152e84-4e0a-4ec0-9ec4-dd92f41cb01c">bd8c12b3-13a6-4f8a-8c77-1144dd0a2f44</ContactPersonID>
    <IconOverlay xmlns="http://schemas.microsoft.com/sharepoint/v4" xsi:nil="true"/>
    <ItemsCount xmlns="ed152e84-4e0a-4ec0-9ec4-dd92f41cb01c" xsi:nil="true"/>
    <DocLink xmlns="ed152e84-4e0a-4ec0-9ec4-dd92f41cb01c">&lt;div&gt;&lt;a href="/sites/case3/CaseDocuments/9/202311/IE2023-10844/13%20Flyteriggavtalen/Korrektur%20matrise%20og%20tariffavtale/Tabeller%20i%20PDF%20og%20Excel.msg"&gt;Tabeller i PDF og Excel.msg&lt;/a&gt;&lt;/div&gt;</DocLink>
    <DocumentType xmlns="ed152e84-4e0a-4ec0-9ec4-dd92f41cb01c">Regneark</DocumentType>
    <MailTo xmlns="ed152e84-4e0a-4ec0-9ec4-dd92f41cb01c" xsi:nil="true"/>
    <MailCC xmlns="ed152e84-4e0a-4ec0-9ec4-dd92f41cb01c" xsi:nil="true"/>
    <Direction xmlns="ed152e84-4e0a-4ec0-9ec4-dd92f41cb01c">Inngående</Direction>
    <ExtAuthor xmlns="ed152e84-4e0a-4ec0-9ec4-dd92f41cb01c" xsi:nil="true"/>
    <MailBCC xmlns="ed152e84-4e0a-4ec0-9ec4-dd92f41cb01c" xsi:nil="true"/>
    <ContactPersonCompanyID xmlns="ed152e84-4e0a-4ec0-9ec4-dd92f41cb01c" xsi:nil="true"/>
    <ShareStatus xmlns="ed152e84-4e0a-4ec0-9ec4-dd92f41cb01c" xsi:nil="true"/>
    <ConversationTopic xmlns="ed152e84-4e0a-4ec0-9ec4-dd92f41cb01c" xsi:nil="true"/>
    <RichDescription xmlns="ed152e84-4e0a-4ec0-9ec4-dd92f41cb01c" xsi:nil="true"/>
    <ShareComment xmlns="ed152e84-4e0a-4ec0-9ec4-dd92f41cb01c" xsi:nil="true"/>
    <ConversationIndex xmlns="ed152e84-4e0a-4ec0-9ec4-dd92f41cb01c" xsi:nil="true"/>
    <ConversationID xmlns="ed152e84-4e0a-4ec0-9ec4-dd92f41cb01c" xsi:nil="true"/>
    <CaseTitle xmlns="ed152e84-4e0a-4ec0-9ec4-dd92f41cb01c">Hovedoppgjør 2024</CaseTitle>
    <UNID xmlns="ed152e84-4e0a-4ec0-9ec4-dd92f41cb01c" xsi:nil="true"/>
    <DocContentType xmlns="ed152e84-4e0a-4ec0-9ec4-dd92f41cb01c" xsi:nil="true"/>
    <_dlc_DocId xmlns="ed152e84-4e0a-4ec0-9ec4-dd92f41cb01c">TACV26T36TDN-1042116673-63197</_dlc_DocId>
    <_dlc_DocIdUrl xmlns="ed152e84-4e0a-4ec0-9ec4-dd92f41cb01c">
      <Url>https://industrienergi.sharepoint.com/sites/case3/_layouts/15/DocIdRedir.aspx?ID=TACV26T36TDN-1042116673-63197</Url>
      <Description>TACV26T36TDN-1042116673-63197</Description>
    </_dlc_DocIdUrl>
  </documentManagement>
</p:properties>
</file>

<file path=customXml/itemProps1.xml><?xml version="1.0" encoding="utf-8"?>
<ds:datastoreItem xmlns:ds="http://schemas.openxmlformats.org/officeDocument/2006/customXml" ds:itemID="{978FA1EA-BDE8-4DA6-BCDB-D9C35999A3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BABBA2-EF44-4BF6-AD73-9EFCC903194E}"/>
</file>

<file path=customXml/itemProps3.xml><?xml version="1.0" encoding="utf-8"?>
<ds:datastoreItem xmlns:ds="http://schemas.openxmlformats.org/officeDocument/2006/customXml" ds:itemID="{1151BF41-5A8E-41A5-9FA6-DD803E0063B2}"/>
</file>

<file path=customXml/itemProps4.xml><?xml version="1.0" encoding="utf-8"?>
<ds:datastoreItem xmlns:ds="http://schemas.openxmlformats.org/officeDocument/2006/customXml" ds:itemID="{CF6CB8CA-9ABE-4D75-AEB9-E335214F653C}">
  <ds:schemaRefs>
    <ds:schemaRef ds:uri="http://schemas.microsoft.com/office/2006/metadata/properties"/>
    <ds:schemaRef ds:uri="http://schemas.microsoft.com/office/infopath/2007/PartnerControls"/>
    <ds:schemaRef ds:uri="af4c169a-9137-41a7-97f4-6e07a58d7793"/>
    <ds:schemaRef ds:uri="03ad3b4a-e752-4841-bc90-c8d7d67d0c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8</vt:i4>
      </vt:variant>
    </vt:vector>
  </HeadingPairs>
  <TitlesOfParts>
    <vt:vector size="14" baseType="lpstr">
      <vt:lpstr>Forsider etc - Styrke</vt:lpstr>
      <vt:lpstr>2-4</vt:lpstr>
      <vt:lpstr>eng 2-4</vt:lpstr>
      <vt:lpstr>Øvrige satser - Styrke</vt:lpstr>
      <vt:lpstr>2015</vt:lpstr>
      <vt:lpstr>2016</vt:lpstr>
      <vt:lpstr>'2-4'!Print_Area</vt:lpstr>
      <vt:lpstr>'eng 2-4'!Print_Area</vt:lpstr>
      <vt:lpstr>'Forsider etc - Styrke'!Print_Area</vt:lpstr>
      <vt:lpstr>'Øvrige satser - Styrke'!Print_Area</vt:lpstr>
      <vt:lpstr>'2-4'!Print_Titles</vt:lpstr>
      <vt:lpstr>'eng 2-4'!Print_Titles</vt:lpstr>
      <vt:lpstr>'2-4'!Utskriftsområde</vt:lpstr>
      <vt:lpstr>'Forsider etc - Styrke'!Utskriftsområde</vt:lpstr>
    </vt:vector>
  </TitlesOfParts>
  <Manager/>
  <Company>Norges Rederiforbund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Are Gauslaa</dc:creator>
  <cp:keywords/>
  <dc:description/>
  <cp:lastModifiedBy>Kristine Godal Mohr</cp:lastModifiedBy>
  <cp:revision/>
  <dcterms:created xsi:type="dcterms:W3CDTF">2009-07-01T11:02:09Z</dcterms:created>
  <dcterms:modified xsi:type="dcterms:W3CDTF">2024-05-29T07:56:13Z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0x0101007EEC80B37708C047B3D91E75E2E96C7C00B761361D43B940468389441ED69928A7</vt:lpwstr>
  </property>
  <property fmtid="{D5CDD505-2E9C-101B-9397-08002B2CF9AE}" pid="3" name="TaxKeyword">
    <vt:lpwstr/>
  </property>
  <property fmtid="{D5CDD505-2E9C-101B-9397-08002B2CF9AE}" pid="4" name="l2298f78368b4fba99a440753f4c2a6e">
    <vt:lpwstr>Hyretabeller|b0362cf3-3c94-45f7-9552-b13d44851a66</vt:lpwstr>
  </property>
  <property fmtid="{D5CDD505-2E9C-101B-9397-08002B2CF9AE}" pid="5" name="Avdeling">
    <vt:lpwstr>9;#Arbeidsgiver og kompetanse|3bcdb7dc-2449-417d-9c02-e7cfc4a9d7bc</vt:lpwstr>
  </property>
  <property fmtid="{D5CDD505-2E9C-101B-9397-08002B2CF9AE}" pid="6" name="Tema">
    <vt:lpwstr>95;#Hyretabeller|b0362cf3-3c94-45f7-9552-b13d44851a66</vt:lpwstr>
  </property>
  <property fmtid="{D5CDD505-2E9C-101B-9397-08002B2CF9AE}" pid="7" name="k617ee63fcc34c7da1e8a1584d0378b8">
    <vt:lpwstr>Arbeidsgiver og kompetanse|3bcdb7dc-2449-417d-9c02-e7cfc4a9d7bc</vt:lpwstr>
  </property>
  <property fmtid="{D5CDD505-2E9C-101B-9397-08002B2CF9AE}" pid="8" name="TaxCatchAll">
    <vt:lpwstr>95;#Hyretabeller|b0362cf3-3c94-45f7-9552-b13d44851a66;#9;#Arbeidsgiver og kompetanse|3bcdb7dc-2449-417d-9c02-e7cfc4a9d7bc</vt:lpwstr>
  </property>
  <property fmtid="{D5CDD505-2E9C-101B-9397-08002B2CF9AE}" pid="9" name="MediaServiceImageTags">
    <vt:lpwstr/>
  </property>
  <property fmtid="{D5CDD505-2E9C-101B-9397-08002B2CF9AE}" pid="10" name="Responsible">
    <vt:lpwstr>78</vt:lpwstr>
  </property>
  <property fmtid="{D5CDD505-2E9C-101B-9397-08002B2CF9AE}" pid="11" name="_dlc_DocIdItemGuid">
    <vt:lpwstr>bd318690-33de-4020-ae90-c5f489017dfb</vt:lpwstr>
  </property>
  <property fmtid="{D5CDD505-2E9C-101B-9397-08002B2CF9AE}" pid="12" name="DocumentContent">
    <vt:lpwstr/>
  </property>
</Properties>
</file>